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0821"/>
  <workbookPr dateCompatibility="0" defaultThemeVersion="202300"/>
  <mc:AlternateContent xmlns:mc="http://schemas.openxmlformats.org/markup-compatibility/2006">
    <mc:Choice Requires="x15">
      <x15ac:absPath xmlns:x15ac="http://schemas.microsoft.com/office/spreadsheetml/2010/11/ac" url="/Users/dean/Downloads/"/>
    </mc:Choice>
  </mc:AlternateContent>
  <xr:revisionPtr revIDLastSave="0" documentId="13_ncr:9_{DD65C10F-5599-9247-B24D-6FCA750345CD}" xr6:coauthVersionLast="47" xr6:coauthVersionMax="47" xr10:uidLastSave="{00000000-0000-0000-0000-000000000000}"/>
  <bookViews>
    <workbookView xWindow="-4720" yWindow="-20960" windowWidth="36500" windowHeight="19520" activeTab="4" xr2:uid="{29B8A83C-3CC4-6042-8702-5EC18291688A}"/>
  </bookViews>
  <sheets>
    <sheet name="Chart of Accounts" sheetId="2" state="hidden" r:id="rId1"/>
    <sheet name="Contract Master List" sheetId="1" r:id="rId2"/>
    <sheet name="Construction in Progress - 1400" sheetId="3" r:id="rId3"/>
    <sheet name="Capitalized Software - 1410" sheetId="4" r:id="rId4"/>
    <sheet name="Software Depreciation - 1420" sheetId="5" r:id="rId5"/>
  </sheets>
  <definedNames>
    <definedName name="_xlnm._FilterDatabase" localSheetId="0" hidden="1">'Chart of Accounts'!$A$1:$D$1</definedName>
    <definedName name="_xlnm._FilterDatabase" localSheetId="1" hidden="1">'Contract Master List'!$A$1:$AP$127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purl.oclc.org/ooxml/spreadsheetml/main">
  <c r="A2" i="3" l="1"/>
  <c r="A2" i="4"/>
  <c r="A3" i="5"/>
  <c r="H7" i="5"/>
  <c r="H8" i="5"/>
  <c r="H9" i="5"/>
  <c r="H10" i="5"/>
  <c r="H11" i="5"/>
  <c r="H6" i="5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6" i="3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6" i="3"/>
  <c r="E7" i="3"/>
  <c r="G7" i="3" s="1"/>
  <c r="E8" i="3"/>
  <c r="G8" i="3" s="1"/>
  <c r="E9" i="3"/>
  <c r="G9" i="3" s="1"/>
  <c r="E10" i="3"/>
  <c r="G10" i="3" s="1"/>
  <c r="E11" i="3"/>
  <c r="G11" i="3" s="1"/>
  <c r="E12" i="3"/>
  <c r="G12" i="3" s="1"/>
  <c r="E13" i="3"/>
  <c r="G13" i="3" s="1"/>
  <c r="E14" i="3"/>
  <c r="G14" i="3" s="1"/>
  <c r="E15" i="3"/>
  <c r="G15" i="3" s="1"/>
  <c r="E16" i="3"/>
  <c r="G16" i="3" s="1"/>
  <c r="E17" i="3"/>
  <c r="G17" i="3" s="1"/>
  <c r="E18" i="3"/>
  <c r="G18" i="3" s="1"/>
  <c r="E19" i="3"/>
  <c r="G19" i="3" s="1"/>
  <c r="E20" i="3"/>
  <c r="G20" i="3" s="1"/>
  <c r="E21" i="3"/>
  <c r="G21" i="3" s="1"/>
  <c r="E22" i="3"/>
  <c r="G22" i="3" s="1"/>
  <c r="E23" i="3"/>
  <c r="G23" i="3" s="1"/>
  <c r="E24" i="3"/>
  <c r="G24" i="3" s="1"/>
  <c r="E25" i="3"/>
  <c r="E26" i="3"/>
  <c r="G26" i="3" s="1"/>
  <c r="E27" i="3"/>
  <c r="G27" i="3" s="1"/>
  <c r="E28" i="3"/>
  <c r="G28" i="3" s="1"/>
  <c r="E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6" i="3"/>
  <c r="D6" i="4"/>
  <c r="E7" i="4"/>
  <c r="E8" i="4"/>
  <c r="C8" i="5" s="1"/>
  <c r="E9" i="4"/>
  <c r="C9" i="5" s="1"/>
  <c r="E10" i="4"/>
  <c r="C10" i="5" s="1"/>
  <c r="E11" i="4"/>
  <c r="C11" i="5" s="1"/>
  <c r="E6" i="4"/>
  <c r="D7" i="4"/>
  <c r="D8" i="4"/>
  <c r="D9" i="4"/>
  <c r="D10" i="4"/>
  <c r="D11" i="4"/>
  <c r="D11" i="5"/>
  <c r="B11" i="5"/>
  <c r="A11" i="5"/>
  <c r="D10" i="5"/>
  <c r="B10" i="5"/>
  <c r="A10" i="5"/>
  <c r="D9" i="5"/>
  <c r="B9" i="5"/>
  <c r="A9" i="5"/>
  <c r="D8" i="5"/>
  <c r="B8" i="5"/>
  <c r="A8" i="5"/>
  <c r="D7" i="5"/>
  <c r="C7" i="5"/>
  <c r="B7" i="5"/>
  <c r="A7" i="5"/>
  <c r="D6" i="5"/>
  <c r="B6" i="5"/>
  <c r="A6" i="5"/>
  <c r="AQ51" i="1"/>
  <c r="AQ52" i="1"/>
  <c r="AQ53" i="1"/>
  <c r="AQ54" i="1"/>
  <c r="AQ55" i="1"/>
  <c r="AQ56" i="1"/>
  <c r="AQ57" i="1"/>
  <c r="AQ58" i="1"/>
  <c r="AQ59" i="1"/>
  <c r="AQ60" i="1"/>
  <c r="AQ61" i="1"/>
  <c r="AQ62" i="1"/>
  <c r="AQ63" i="1"/>
  <c r="AQ64" i="1"/>
  <c r="AQ65" i="1"/>
  <c r="AQ66" i="1"/>
  <c r="AQ67" i="1"/>
  <c r="AQ68" i="1"/>
  <c r="AQ69" i="1"/>
  <c r="AQ70" i="1"/>
  <c r="AQ71" i="1"/>
  <c r="AQ72" i="1"/>
  <c r="AQ73" i="1"/>
  <c r="AQ74" i="1"/>
  <c r="AQ75" i="1"/>
  <c r="AQ76" i="1"/>
  <c r="AQ77" i="1"/>
  <c r="AQ78" i="1"/>
  <c r="AQ79" i="1"/>
  <c r="AQ80" i="1"/>
  <c r="AQ81" i="1"/>
  <c r="AQ82" i="1"/>
  <c r="AQ83" i="1"/>
  <c r="AQ84" i="1"/>
  <c r="AQ85" i="1"/>
  <c r="AQ86" i="1"/>
  <c r="AQ87" i="1"/>
  <c r="AQ88" i="1"/>
  <c r="AQ89" i="1"/>
  <c r="AQ90" i="1"/>
  <c r="AQ91" i="1"/>
  <c r="AQ92" i="1"/>
  <c r="AQ93" i="1"/>
  <c r="AQ94" i="1"/>
  <c r="AQ95" i="1"/>
  <c r="AQ96" i="1"/>
  <c r="AQ97" i="1"/>
  <c r="AQ98" i="1"/>
  <c r="AQ99" i="1"/>
  <c r="AQ100" i="1"/>
  <c r="AQ101" i="1"/>
  <c r="AQ102" i="1"/>
  <c r="AQ103" i="1"/>
  <c r="AQ104" i="1"/>
  <c r="AQ105" i="1"/>
  <c r="AQ106" i="1"/>
  <c r="AQ107" i="1"/>
  <c r="AQ108" i="1"/>
  <c r="AQ109" i="1"/>
  <c r="AQ110" i="1"/>
  <c r="AQ111" i="1"/>
  <c r="AQ112" i="1"/>
  <c r="AQ113" i="1"/>
  <c r="AQ114" i="1"/>
  <c r="AQ115" i="1"/>
  <c r="AQ116" i="1"/>
  <c r="AQ117" i="1"/>
  <c r="AQ118" i="1"/>
  <c r="AQ119" i="1"/>
  <c r="AQ120" i="1"/>
  <c r="AQ121" i="1"/>
  <c r="AQ122" i="1"/>
  <c r="AQ123" i="1"/>
  <c r="AQ124" i="1"/>
  <c r="AQ125" i="1"/>
  <c r="AQ126" i="1"/>
  <c r="AQ127" i="1"/>
  <c r="AQ50" i="1"/>
  <c r="AG62" i="1"/>
  <c r="AG63" i="1"/>
  <c r="AG96" i="1"/>
  <c r="AG66" i="1"/>
  <c r="AG68" i="1"/>
  <c r="AG71" i="1"/>
  <c r="AG77" i="1"/>
  <c r="AG79" i="1"/>
  <c r="AG80" i="1"/>
  <c r="AG81" i="1"/>
  <c r="AG97" i="1"/>
  <c r="AG98" i="1"/>
  <c r="AG107" i="1"/>
  <c r="AG108" i="1"/>
  <c r="AG109" i="1"/>
  <c r="AG110" i="1"/>
  <c r="AG111" i="1"/>
  <c r="AG112" i="1"/>
  <c r="AG85" i="1"/>
  <c r="AG86" i="1"/>
  <c r="AG87" i="1"/>
  <c r="AG90" i="1"/>
  <c r="AG91" i="1"/>
  <c r="AG92" i="1"/>
  <c r="AG99" i="1"/>
  <c r="AG101" i="1"/>
  <c r="AG102" i="1"/>
  <c r="AG103" i="1"/>
  <c r="AG106" i="1"/>
  <c r="AG113" i="1"/>
  <c r="AG114" i="1"/>
  <c r="AG115" i="1"/>
  <c r="AG116" i="1"/>
  <c r="AG117" i="1"/>
  <c r="AG118" i="1"/>
  <c r="AG119" i="1"/>
  <c r="AG120" i="1"/>
  <c r="AG121" i="1"/>
  <c r="AG122" i="1"/>
  <c r="AG123" i="1"/>
  <c r="AG124" i="1"/>
  <c r="AG125" i="1"/>
  <c r="AG126" i="1"/>
  <c r="AG127" i="1"/>
  <c r="AG61" i="1"/>
  <c r="AF68" i="1"/>
  <c r="AF71" i="1"/>
  <c r="AF77" i="1"/>
  <c r="AF79" i="1"/>
  <c r="AF80" i="1"/>
  <c r="AF81" i="1"/>
  <c r="AF97" i="1"/>
  <c r="AF98" i="1"/>
  <c r="AF107" i="1"/>
  <c r="AF108" i="1"/>
  <c r="AF109" i="1"/>
  <c r="AF110" i="1"/>
  <c r="AF111" i="1"/>
  <c r="AF112" i="1"/>
  <c r="AF85" i="1"/>
  <c r="AF86" i="1"/>
  <c r="AF87" i="1"/>
  <c r="AF90" i="1"/>
  <c r="AF91" i="1"/>
  <c r="AF92" i="1"/>
  <c r="AF99" i="1"/>
  <c r="AF101" i="1"/>
  <c r="AF102" i="1"/>
  <c r="AF103" i="1"/>
  <c r="AF106" i="1"/>
  <c r="AF113" i="1"/>
  <c r="AF114" i="1"/>
  <c r="AF115" i="1"/>
  <c r="AF116" i="1"/>
  <c r="AF117" i="1"/>
  <c r="AF118" i="1"/>
  <c r="AF119" i="1"/>
  <c r="AF120" i="1"/>
  <c r="AF121" i="1"/>
  <c r="AF122" i="1"/>
  <c r="AF123" i="1"/>
  <c r="AF124" i="1"/>
  <c r="AF125" i="1"/>
  <c r="AF126" i="1"/>
  <c r="AF127" i="1"/>
  <c r="AF62" i="1"/>
  <c r="AF63" i="1"/>
  <c r="AF96" i="1"/>
  <c r="AF66" i="1"/>
  <c r="AF61" i="1"/>
  <c r="V51" i="1"/>
  <c r="W51" i="1"/>
  <c r="V58" i="1"/>
  <c r="W58" i="1"/>
  <c r="V52" i="1"/>
  <c r="W52" i="1"/>
  <c r="V53" i="1"/>
  <c r="W53" i="1"/>
  <c r="V54" i="1"/>
  <c r="W54" i="1"/>
  <c r="V55" i="1"/>
  <c r="W55" i="1"/>
  <c r="V56" i="1"/>
  <c r="W56" i="1"/>
  <c r="V57" i="1"/>
  <c r="W57" i="1"/>
  <c r="V59" i="1"/>
  <c r="W59" i="1"/>
  <c r="V60" i="1"/>
  <c r="W60" i="1"/>
  <c r="V65" i="1"/>
  <c r="W65" i="1"/>
  <c r="V66" i="1"/>
  <c r="W66" i="1"/>
  <c r="V67" i="1"/>
  <c r="W67" i="1"/>
  <c r="V74" i="1"/>
  <c r="W74" i="1"/>
  <c r="V68" i="1"/>
  <c r="W68" i="1"/>
  <c r="V69" i="1"/>
  <c r="W69" i="1"/>
  <c r="V70" i="1"/>
  <c r="W70" i="1"/>
  <c r="V71" i="1"/>
  <c r="W71" i="1"/>
  <c r="V72" i="1"/>
  <c r="W72" i="1"/>
  <c r="V61" i="1"/>
  <c r="W61" i="1"/>
  <c r="V75" i="1"/>
  <c r="W75" i="1"/>
  <c r="V62" i="1"/>
  <c r="W62" i="1"/>
  <c r="V73" i="1"/>
  <c r="W73" i="1"/>
  <c r="V76" i="1"/>
  <c r="W76" i="1"/>
  <c r="V63" i="1"/>
  <c r="W63" i="1"/>
  <c r="V64" i="1"/>
  <c r="W64" i="1"/>
  <c r="V82" i="1"/>
  <c r="W82" i="1"/>
  <c r="V83" i="1"/>
  <c r="W83" i="1"/>
  <c r="V77" i="1"/>
  <c r="W77" i="1"/>
  <c r="V28" i="1"/>
  <c r="W28" i="1"/>
  <c r="V84" i="1"/>
  <c r="W84" i="1"/>
  <c r="V29" i="1"/>
  <c r="W29" i="1"/>
  <c r="V85" i="1"/>
  <c r="W85" i="1"/>
  <c r="V86" i="1"/>
  <c r="W86" i="1"/>
  <c r="V87" i="1"/>
  <c r="W87" i="1"/>
  <c r="V88" i="1"/>
  <c r="W88" i="1"/>
  <c r="V78" i="1"/>
  <c r="W78" i="1"/>
  <c r="V89" i="1"/>
  <c r="W89" i="1"/>
  <c r="V79" i="1"/>
  <c r="W79" i="1"/>
  <c r="V80" i="1"/>
  <c r="W80" i="1"/>
  <c r="V90" i="1"/>
  <c r="W90" i="1"/>
  <c r="V91" i="1"/>
  <c r="W91" i="1"/>
  <c r="V30" i="1"/>
  <c r="W30" i="1"/>
  <c r="V81" i="1"/>
  <c r="W81" i="1"/>
  <c r="V92" i="1"/>
  <c r="W92" i="1"/>
  <c r="V93" i="1"/>
  <c r="W93" i="1"/>
  <c r="V94" i="1"/>
  <c r="W94" i="1"/>
  <c r="V95" i="1"/>
  <c r="W95" i="1"/>
  <c r="V31" i="1"/>
  <c r="W31" i="1"/>
  <c r="V99" i="1"/>
  <c r="W99" i="1"/>
  <c r="V100" i="1"/>
  <c r="W100" i="1"/>
  <c r="V32" i="1"/>
  <c r="W32" i="1"/>
  <c r="V33" i="1"/>
  <c r="W33" i="1"/>
  <c r="V97" i="1"/>
  <c r="W97" i="1"/>
  <c r="V34" i="1"/>
  <c r="W34" i="1"/>
  <c r="V101" i="1"/>
  <c r="W101" i="1"/>
  <c r="V35" i="1"/>
  <c r="W35" i="1"/>
  <c r="V102" i="1"/>
  <c r="W102" i="1"/>
  <c r="V103" i="1"/>
  <c r="W103" i="1"/>
  <c r="V104" i="1"/>
  <c r="W104" i="1"/>
  <c r="V105" i="1"/>
  <c r="W105" i="1"/>
  <c r="V98" i="1"/>
  <c r="W98" i="1"/>
  <c r="V106" i="1"/>
  <c r="W106" i="1"/>
  <c r="V96" i="1"/>
  <c r="W96" i="1"/>
  <c r="V113" i="1"/>
  <c r="W113" i="1"/>
  <c r="V36" i="1"/>
  <c r="W36" i="1"/>
  <c r="V107" i="1"/>
  <c r="W107" i="1"/>
  <c r="V37" i="1"/>
  <c r="W37" i="1"/>
  <c r="V38" i="1"/>
  <c r="W38" i="1"/>
  <c r="V39" i="1"/>
  <c r="W39" i="1"/>
  <c r="V108" i="1"/>
  <c r="W108" i="1"/>
  <c r="V40" i="1"/>
  <c r="W40" i="1"/>
  <c r="V114" i="1"/>
  <c r="W114" i="1"/>
  <c r="V115" i="1"/>
  <c r="W115" i="1"/>
  <c r="V41" i="1"/>
  <c r="W41" i="1"/>
  <c r="V116" i="1"/>
  <c r="W116" i="1"/>
  <c r="V42" i="1"/>
  <c r="W42" i="1"/>
  <c r="V109" i="1"/>
  <c r="W109" i="1"/>
  <c r="V110" i="1"/>
  <c r="W110" i="1"/>
  <c r="V111" i="1"/>
  <c r="W111" i="1"/>
  <c r="V117" i="1"/>
  <c r="W117" i="1"/>
  <c r="V118" i="1"/>
  <c r="W118" i="1"/>
  <c r="V119" i="1"/>
  <c r="W119" i="1"/>
  <c r="V120" i="1"/>
  <c r="W120" i="1"/>
  <c r="V121" i="1"/>
  <c r="W121" i="1"/>
  <c r="V122" i="1"/>
  <c r="W122" i="1"/>
  <c r="V123" i="1"/>
  <c r="W123" i="1"/>
  <c r="V112" i="1"/>
  <c r="W112" i="1"/>
  <c r="V43" i="1"/>
  <c r="W43" i="1"/>
  <c r="V44" i="1"/>
  <c r="W44" i="1"/>
  <c r="V124" i="1"/>
  <c r="W124" i="1"/>
  <c r="V125" i="1"/>
  <c r="W125" i="1"/>
  <c r="V126" i="1"/>
  <c r="W126" i="1"/>
  <c r="V127" i="1"/>
  <c r="W127" i="1"/>
  <c r="V45" i="1"/>
  <c r="W45" i="1"/>
  <c r="V46" i="1"/>
  <c r="W46" i="1"/>
  <c r="V47" i="1"/>
  <c r="W47" i="1"/>
  <c r="V48" i="1"/>
  <c r="W48" i="1"/>
  <c r="V49" i="1"/>
  <c r="W49" i="1"/>
  <c r="W50" i="1"/>
  <c r="V50" i="1"/>
  <c r="O32" i="1"/>
  <c r="O33" i="1"/>
  <c r="O36" i="1"/>
  <c r="O30" i="1"/>
  <c r="O38" i="1"/>
  <c r="O47" i="1"/>
  <c r="O35" i="1"/>
  <c r="O48" i="1"/>
  <c r="O45" i="1"/>
  <c r="O44" i="1"/>
  <c r="O46" i="1"/>
  <c r="O37" i="1"/>
  <c r="O43" i="1"/>
  <c r="O40" i="1"/>
  <c r="O49" i="1"/>
  <c r="O34" i="1"/>
  <c r="O42" i="1"/>
  <c r="O28" i="1"/>
  <c r="O29" i="1"/>
  <c r="O31" i="1"/>
  <c r="O39" i="1"/>
  <c r="O41" i="1"/>
  <c r="O118" i="1"/>
  <c r="O92" i="1"/>
  <c r="O119" i="1"/>
  <c r="O90" i="1"/>
  <c r="O103" i="1"/>
  <c r="O91" i="1"/>
  <c r="O125" i="1"/>
  <c r="O121" i="1"/>
  <c r="O120" i="1"/>
  <c r="O122" i="1"/>
  <c r="O123" i="1"/>
  <c r="O127" i="1"/>
  <c r="O126" i="1"/>
  <c r="O106" i="1"/>
  <c r="O102" i="1"/>
  <c r="O84" i="1"/>
  <c r="O76" i="1"/>
  <c r="O89" i="1"/>
  <c r="O105" i="1"/>
  <c r="O94" i="1"/>
  <c r="O104" i="1"/>
  <c r="O83" i="1"/>
  <c r="O93" i="1"/>
  <c r="O95" i="1"/>
  <c r="O117" i="1"/>
  <c r="O72" i="1"/>
  <c r="O74" i="1"/>
  <c r="O82" i="1"/>
  <c r="O70" i="1"/>
  <c r="O100" i="1"/>
  <c r="O78" i="1"/>
  <c r="O88" i="1"/>
  <c r="O73" i="1"/>
  <c r="O75" i="1"/>
  <c r="O59" i="1"/>
  <c r="O115" i="1"/>
  <c r="O81" i="1"/>
  <c r="O80" i="1"/>
  <c r="O79" i="1"/>
  <c r="O71" i="1"/>
  <c r="O124" i="1"/>
  <c r="O98" i="1"/>
  <c r="O99" i="1"/>
  <c r="O116" i="1"/>
  <c r="O114" i="1"/>
  <c r="O111" i="1"/>
  <c r="O112" i="1"/>
  <c r="O113" i="1"/>
  <c r="O85" i="1"/>
  <c r="O87" i="1"/>
  <c r="O101" i="1"/>
  <c r="O86" i="1"/>
  <c r="O62" i="1"/>
  <c r="O97" i="1"/>
  <c r="O109" i="1"/>
  <c r="O66" i="1"/>
  <c r="O107" i="1"/>
  <c r="O52" i="1"/>
  <c r="O108" i="1"/>
  <c r="O56" i="1"/>
  <c r="O68" i="1"/>
  <c r="O63" i="1"/>
  <c r="O110" i="1"/>
  <c r="O96" i="1"/>
  <c r="O53" i="1"/>
  <c r="O57" i="1"/>
  <c r="O77" i="1"/>
  <c r="O69" i="1"/>
  <c r="O51" i="1"/>
  <c r="O58" i="1"/>
  <c r="O67" i="1"/>
  <c r="O54" i="1"/>
  <c r="O55" i="1"/>
  <c r="O50" i="1"/>
  <c r="O65" i="1"/>
  <c r="O64" i="1"/>
  <c r="O60" i="1"/>
  <c r="O61" i="1"/>
  <c r="G25" i="3" l="1"/>
  <c r="F29" i="3"/>
  <c r="G6" i="3"/>
  <c r="E12" i="4"/>
  <c r="C6" i="5"/>
  <c r="C12" i="5" s="1"/>
  <c r="F11" i="5"/>
  <c r="G11" i="5" s="1"/>
  <c r="F10" i="5"/>
  <c r="G10" i="5" s="1"/>
  <c r="F9" i="5"/>
  <c r="G9" i="5" s="1"/>
  <c r="F8" i="5"/>
  <c r="G8" i="5" s="1"/>
  <c r="F7" i="5"/>
  <c r="G7" i="5" s="1"/>
  <c r="F6" i="5"/>
  <c r="G6" i="5" s="1"/>
  <c r="I10" i="5"/>
  <c r="J10" i="5" s="1"/>
  <c r="I7" i="5"/>
  <c r="J7" i="5" s="1"/>
  <c r="I8" i="5"/>
  <c r="J8" i="5" s="1"/>
  <c r="I6" i="5"/>
  <c r="J6" i="5" s="1"/>
  <c r="I11" i="5"/>
  <c r="J11" i="5" s="1"/>
  <c r="I9" i="5"/>
  <c r="J9" i="5" s="1"/>
  <c r="AF105" i="1"/>
  <c r="AG105" i="1"/>
  <c r="AF104" i="1"/>
  <c r="AG104" i="1"/>
  <c r="AF100" i="1"/>
  <c r="AG100" i="1"/>
  <c r="AF95" i="1"/>
  <c r="AG95" i="1"/>
  <c r="AF94" i="1"/>
  <c r="AG94" i="1"/>
  <c r="AG93" i="1"/>
  <c r="AF93" i="1"/>
  <c r="AF89" i="1"/>
  <c r="AG89" i="1"/>
  <c r="AG88" i="1"/>
  <c r="AF88" i="1"/>
  <c r="AG84" i="1"/>
  <c r="AF84" i="1"/>
  <c r="AG83" i="1"/>
  <c r="AF83" i="1"/>
  <c r="AG82" i="1"/>
  <c r="AF82" i="1"/>
  <c r="AG78" i="1"/>
  <c r="AF78" i="1"/>
  <c r="AG76" i="1"/>
  <c r="AF76" i="1"/>
  <c r="AG75" i="1"/>
  <c r="AF75" i="1"/>
  <c r="AG74" i="1"/>
  <c r="AF74" i="1"/>
  <c r="AG73" i="1"/>
  <c r="AF73" i="1"/>
  <c r="AG72" i="1"/>
  <c r="AF72" i="1"/>
  <c r="AG70" i="1"/>
  <c r="AF70" i="1"/>
  <c r="AF69" i="1"/>
  <c r="AG69" i="1"/>
  <c r="AG67" i="1"/>
  <c r="AF67" i="1"/>
  <c r="AG65" i="1"/>
  <c r="AF65" i="1"/>
  <c r="AF64" i="1"/>
  <c r="AG64" i="1"/>
  <c r="AG60" i="1"/>
  <c r="AF60" i="1"/>
  <c r="AG59" i="1"/>
  <c r="AF59" i="1"/>
  <c r="AG58" i="1"/>
  <c r="AF58" i="1"/>
  <c r="I12" i="5" l="1"/>
  <c r="J12" i="5"/>
</calcChain>
</file>

<file path=xl/sharedStrings.xml><?xml version="1.0" encoding="utf-8"?>
<sst xmlns="http://purl.oclc.org/ooxml/spreadsheetml/main" count="2749" uniqueCount="473">
  <si>
    <t>Opportunity ID</t>
  </si>
  <si>
    <t>Contract Number</t>
  </si>
  <si>
    <t>Account Name</t>
  </si>
  <si>
    <t>Account Type</t>
  </si>
  <si>
    <t>Opportunity Name</t>
  </si>
  <si>
    <t>Stage</t>
  </si>
  <si>
    <t>Signed?</t>
  </si>
  <si>
    <t>Probability (%)</t>
  </si>
  <si>
    <t>Close Date</t>
  </si>
  <si>
    <t>Contract Start Date</t>
  </si>
  <si>
    <t>Contract End Date</t>
  </si>
  <si>
    <t>Term (Months)</t>
  </si>
  <si>
    <t>Owner</t>
  </si>
  <si>
    <t>Forecast Category</t>
  </si>
  <si>
    <t>Lead Source</t>
  </si>
  <si>
    <t>Next Step</t>
  </si>
  <si>
    <t>Created Date</t>
  </si>
  <si>
    <t>Last Modified Date</t>
  </si>
  <si>
    <t>Revenue Type</t>
  </si>
  <si>
    <t>Recognition Method</t>
  </si>
  <si>
    <t>Billing Terms</t>
  </si>
  <si>
    <t>Amount Invoiced to Date</t>
  </si>
  <si>
    <t>Deferred Revenue Balance</t>
  </si>
  <si>
    <t>% Complete</t>
  </si>
  <si>
    <t>Completion Basis</t>
  </si>
  <si>
    <t>Invoice Required?</t>
  </si>
  <si>
    <t>Invoice Frequency</t>
  </si>
  <si>
    <t>Last Invoice Date</t>
  </si>
  <si>
    <t>Last Invoice Number</t>
  </si>
  <si>
    <t>Last Invoice Amount</t>
  </si>
  <si>
    <t>Payment Terms</t>
  </si>
  <si>
    <t>Amount Paid to Date</t>
  </si>
  <si>
    <t>OPP-10001</t>
  </si>
  <si>
    <t>LIC-OD-2024-669</t>
  </si>
  <si>
    <t>Ohio Department of Health</t>
  </si>
  <si>
    <t>State Government</t>
  </si>
  <si>
    <t>EHR License - Multi-Site Expansion</t>
  </si>
  <si>
    <t>Closed Won</t>
  </si>
  <si>
    <t>New Business - License</t>
  </si>
  <si>
    <t>Yes</t>
  </si>
  <si>
    <t>M. Torres</t>
  </si>
  <si>
    <t>Closed</t>
  </si>
  <si>
    <t>Referral</t>
  </si>
  <si>
    <t>License</t>
  </si>
  <si>
    <t>Ratable - Straight Line</t>
  </si>
  <si>
    <t>Annual in Advance</t>
  </si>
  <si>
    <t>N/A</t>
  </si>
  <si>
    <t>Annual</t>
  </si>
  <si>
    <t>INV-1001</t>
  </si>
  <si>
    <t>Net 45</t>
  </si>
  <si>
    <t>OPP-10002</t>
  </si>
  <si>
    <t>LIC-CC-2024-439</t>
  </si>
  <si>
    <t>Cook County Department of Public Health (IL)</t>
  </si>
  <si>
    <t>County Government</t>
  </si>
  <si>
    <t>EHR Platform License - Regional Deployment</t>
  </si>
  <si>
    <t>J. Alvarez</t>
  </si>
  <si>
    <t>Existing Customer</t>
  </si>
  <si>
    <t>Semi-Annual in Advance</t>
  </si>
  <si>
    <t>Semi-Annual</t>
  </si>
  <si>
    <t>INV-1002</t>
  </si>
  <si>
    <t>OPP-10003</t>
  </si>
  <si>
    <t>LIC-CD-2024-173</t>
  </si>
  <si>
    <t>Colorado Department of Public Health and Environment</t>
  </si>
  <si>
    <t>EHR Platform License</t>
  </si>
  <si>
    <t>S. Park</t>
  </si>
  <si>
    <t>Conference Lead</t>
  </si>
  <si>
    <t>INV-1003</t>
  </si>
  <si>
    <t>OPP-10004</t>
  </si>
  <si>
    <t>LIC-MC-2024-857</t>
  </si>
  <si>
    <t>Maricopa County Department of Public Health (AZ)</t>
  </si>
  <si>
    <t>EHR License Renewal</t>
  </si>
  <si>
    <t>Renewal - License</t>
  </si>
  <si>
    <t>INV-1004</t>
  </si>
  <si>
    <t>OPP-10005</t>
  </si>
  <si>
    <t>LIC-MC-2024-555</t>
  </si>
  <si>
    <t>INV-1005</t>
  </si>
  <si>
    <t>OPP-10006</t>
  </si>
  <si>
    <t>LIC-ID-2024-686</t>
  </si>
  <si>
    <t>Illinois Department of Public Health</t>
  </si>
  <si>
    <t>EHR License - County Deployment</t>
  </si>
  <si>
    <t>R. Chen</t>
  </si>
  <si>
    <t>Partner Referral</t>
  </si>
  <si>
    <t>INV-1006</t>
  </si>
  <si>
    <t>OPP-10007</t>
  </si>
  <si>
    <t>LIC-FC-2024-140</t>
  </si>
  <si>
    <t>Franklin County Department of Health (OH)</t>
  </si>
  <si>
    <t>K. Whitfield</t>
  </si>
  <si>
    <t>INV-1007</t>
  </si>
  <si>
    <t>OPP-10008</t>
  </si>
  <si>
    <t>LIC-CD-2024-582</t>
  </si>
  <si>
    <t>RFP Response</t>
  </si>
  <si>
    <t>INV-1008</t>
  </si>
  <si>
    <t>OPP-10009</t>
  </si>
  <si>
    <t>LIC-DP-2024-689</t>
  </si>
  <si>
    <t>Denver Public Health (CO)</t>
  </si>
  <si>
    <t>Existing Relationship</t>
  </si>
  <si>
    <t>Quarterly in Advance</t>
  </si>
  <si>
    <t>Quarterly</t>
  </si>
  <si>
    <t>INV-1009</t>
  </si>
  <si>
    <t>OPP-10010</t>
  </si>
  <si>
    <t>LIC-ID-2024-577</t>
  </si>
  <si>
    <t>INV-1010</t>
  </si>
  <si>
    <t>OPP-10011</t>
  </si>
  <si>
    <t>LIC-AD-2024-268</t>
  </si>
  <si>
    <t>Arizona Department of Health Services</t>
  </si>
  <si>
    <t>INV-1011</t>
  </si>
  <si>
    <t>OPP-10012</t>
  </si>
  <si>
    <t>LIC-OD-2024-618</t>
  </si>
  <si>
    <t>INV-1012</t>
  </si>
  <si>
    <t>OPP-10013</t>
  </si>
  <si>
    <t>LIC-FC-2024-994</t>
  </si>
  <si>
    <t>INV-1013</t>
  </si>
  <si>
    <t>OPP-10014</t>
  </si>
  <si>
    <t>LIC-TH-2024-774</t>
  </si>
  <si>
    <t>Texas Health and Human Services Commission</t>
  </si>
  <si>
    <t>INV-1014</t>
  </si>
  <si>
    <t>OPP-10015</t>
  </si>
  <si>
    <t>LIC-FC-2024-998</t>
  </si>
  <si>
    <t>INV-1015</t>
  </si>
  <si>
    <t>OPP-10016</t>
  </si>
  <si>
    <t>LIC-HC-2024-431</t>
  </si>
  <si>
    <t>Harris County Public Health (TX)</t>
  </si>
  <si>
    <t>INV-1016</t>
  </si>
  <si>
    <t>OPP-10017</t>
  </si>
  <si>
    <t>GRT-2024-5176</t>
  </si>
  <si>
    <t>Kresge Foundation</t>
  </si>
  <si>
    <t>Foundation</t>
  </si>
  <si>
    <t>Social Determinants of Health Module - New Development</t>
  </si>
  <si>
    <t>Expansion - Grant</t>
  </si>
  <si>
    <t>Development</t>
  </si>
  <si>
    <t>Percentage of Completion</t>
  </si>
  <si>
    <t>Cost-to-Cost</t>
  </si>
  <si>
    <t>No</t>
  </si>
  <si>
    <t>Draw Request</t>
  </si>
  <si>
    <t>Per Grant Agreement</t>
  </si>
  <si>
    <t>OPP-10018</t>
  </si>
  <si>
    <t>GRT-2024-1802</t>
  </si>
  <si>
    <t>Immunization Tracking Extension - New Development</t>
  </si>
  <si>
    <t>New Business - Grant</t>
  </si>
  <si>
    <t>OPP-10019</t>
  </si>
  <si>
    <t>GRT-2024-3636</t>
  </si>
  <si>
    <t>Community Health Worker Mobile App - New Development</t>
  </si>
  <si>
    <t>Cold Outreach</t>
  </si>
  <si>
    <t>OPP-10020</t>
  </si>
  <si>
    <t>GRT-2024-2291</t>
  </si>
  <si>
    <t>Commonwealth Fund</t>
  </si>
  <si>
    <t>OPP-10021</t>
  </si>
  <si>
    <t>GRT-2024-7630</t>
  </si>
  <si>
    <t>Susan and Michael Dell Foundation</t>
  </si>
  <si>
    <t>School Health Records Integration - New Development</t>
  </si>
  <si>
    <t>OPP-10022</t>
  </si>
  <si>
    <t>GRT-2024-5287</t>
  </si>
  <si>
    <t>Behavioral Health Data Exchange - New Development</t>
  </si>
  <si>
    <t>OPP-10023</t>
  </si>
  <si>
    <t>GRT-2024-2172</t>
  </si>
  <si>
    <t>Maternal Health Registry - New Development</t>
  </si>
  <si>
    <t>OPP-10024</t>
  </si>
  <si>
    <t>GRT-2024-8146</t>
  </si>
  <si>
    <t>OPP-10025</t>
  </si>
  <si>
    <t>GRT-2024-6563</t>
  </si>
  <si>
    <t>OPP-10026</t>
  </si>
  <si>
    <t>GRT-2024-3590</t>
  </si>
  <si>
    <t>Robert Wood Johnson Foundation</t>
  </si>
  <si>
    <t>OPP-10027</t>
  </si>
  <si>
    <t>Closed Lost</t>
  </si>
  <si>
    <t>Omitted</t>
  </si>
  <si>
    <t>Lost to incumbent vendor</t>
  </si>
  <si>
    <t>OPP-10028</t>
  </si>
  <si>
    <t>Budget not approved</t>
  </si>
  <si>
    <t>OPP-10029</t>
  </si>
  <si>
    <t>Project deferred to next fiscal year</t>
  </si>
  <si>
    <t>OPP-10030</t>
  </si>
  <si>
    <t>Fulton County Board of Health (GA)</t>
  </si>
  <si>
    <t>Selected competing solution</t>
  </si>
  <si>
    <t>OPP-10031</t>
  </si>
  <si>
    <t>The California Endowment</t>
  </si>
  <si>
    <t>New Business - Development</t>
  </si>
  <si>
    <t>OPP-10032</t>
  </si>
  <si>
    <t>OPP-10033</t>
  </si>
  <si>
    <t>Opioid Surveillance Dashboard - New Development</t>
  </si>
  <si>
    <t>OPP-10034</t>
  </si>
  <si>
    <t>LIC-CD-2025-226</t>
  </si>
  <si>
    <t>INV-1017</t>
  </si>
  <si>
    <t>OPP-10035</t>
  </si>
  <si>
    <t>LIC-CC-2025-779</t>
  </si>
  <si>
    <t>INV-1018</t>
  </si>
  <si>
    <t>OPP-10036</t>
  </si>
  <si>
    <t>LIC-FC-2025-748</t>
  </si>
  <si>
    <t>INV-1019</t>
  </si>
  <si>
    <t>OPP-10037</t>
  </si>
  <si>
    <t>LIC-HC-2025-534</t>
  </si>
  <si>
    <t>INV-1020</t>
  </si>
  <si>
    <t>OPP-10038</t>
  </si>
  <si>
    <t>LIC-FC-2025-650</t>
  </si>
  <si>
    <t>INV-1021</t>
  </si>
  <si>
    <t>OPP-10039</t>
  </si>
  <si>
    <t>LIC-DP-2025-948</t>
  </si>
  <si>
    <t>EHR Platform License - Statewide Rollout</t>
  </si>
  <si>
    <t>INV-1022</t>
  </si>
  <si>
    <t>OPP-10040</t>
  </si>
  <si>
    <t>LIC-CD-2025-293</t>
  </si>
  <si>
    <t>INV-1023</t>
  </si>
  <si>
    <t>OPP-10041</t>
  </si>
  <si>
    <t>LIC-TH-2025-704</t>
  </si>
  <si>
    <t>INV-1024</t>
  </si>
  <si>
    <t>OPP-10042</t>
  </si>
  <si>
    <t>LIC-TH-2025-420</t>
  </si>
  <si>
    <t>INV-1025</t>
  </si>
  <si>
    <t>OPP-10043</t>
  </si>
  <si>
    <t>LIC-GD-2025-670</t>
  </si>
  <si>
    <t>Georgia Department of Public Health</t>
  </si>
  <si>
    <t>INV-1026</t>
  </si>
  <si>
    <t>OPP-10044</t>
  </si>
  <si>
    <t>LIC-TH-2025-412</t>
  </si>
  <si>
    <t>INV-1027</t>
  </si>
  <si>
    <t>OPP-10045</t>
  </si>
  <si>
    <t>LIC-GD-2025-509</t>
  </si>
  <si>
    <t>INV-1028</t>
  </si>
  <si>
    <t>OPP-10046</t>
  </si>
  <si>
    <t>LIC-ID-2025-924</t>
  </si>
  <si>
    <t>INV-1029</t>
  </si>
  <si>
    <t>OPP-10047</t>
  </si>
  <si>
    <t>LIC-DP-2025-579</t>
  </si>
  <si>
    <t>INV-1030</t>
  </si>
  <si>
    <t>OPP-10048</t>
  </si>
  <si>
    <t>LIC-AD-2025-217</t>
  </si>
  <si>
    <t>INV-1031</t>
  </si>
  <si>
    <t>OPP-10049</t>
  </si>
  <si>
    <t>LIC-ID-2025-522</t>
  </si>
  <si>
    <t>INV-1032</t>
  </si>
  <si>
    <t>OPP-10050</t>
  </si>
  <si>
    <t>LIC-ID-2025-130</t>
  </si>
  <si>
    <t>INV-1033</t>
  </si>
  <si>
    <t>OPP-10051</t>
  </si>
  <si>
    <t>GRT-2025-2752</t>
  </si>
  <si>
    <t>OPP-10052</t>
  </si>
  <si>
    <t>GRT-2025-3096</t>
  </si>
  <si>
    <t>EHR Interoperability Module - New Development</t>
  </si>
  <si>
    <t>OPP-10053</t>
  </si>
  <si>
    <t>GRT-2025-3112</t>
  </si>
  <si>
    <t>OPP-10054</t>
  </si>
  <si>
    <t>GRT-2025-7533</t>
  </si>
  <si>
    <t>OPP-10055</t>
  </si>
  <si>
    <t>GRT-2025-2807</t>
  </si>
  <si>
    <t>Bill &amp; Melinda Gates Foundation</t>
  </si>
  <si>
    <t>Rural Clinic Data Platform - New Development</t>
  </si>
  <si>
    <t>OPP-10056</t>
  </si>
  <si>
    <t>GRT-2025-8422</t>
  </si>
  <si>
    <t>OPP-10057</t>
  </si>
  <si>
    <t>GRT-2025-9598</t>
  </si>
  <si>
    <t>OPP-10058</t>
  </si>
  <si>
    <t>GRT-2025-1663</t>
  </si>
  <si>
    <t>OPP-10059</t>
  </si>
  <si>
    <t>GRT-2025-8202</t>
  </si>
  <si>
    <t>OPP-10060</t>
  </si>
  <si>
    <t>GRT-2025-5752</t>
  </si>
  <si>
    <t>OPP-10061</t>
  </si>
  <si>
    <t>OPP-10062</t>
  </si>
  <si>
    <t>OPP-10063</t>
  </si>
  <si>
    <t>OPP-10064</t>
  </si>
  <si>
    <t>OPP-10065</t>
  </si>
  <si>
    <t>OPP-10066</t>
  </si>
  <si>
    <t>OPP-10067</t>
  </si>
  <si>
    <t>OPP-10068</t>
  </si>
  <si>
    <t>OPP-10069</t>
  </si>
  <si>
    <t>OPP-10070</t>
  </si>
  <si>
    <t>OPP-10071</t>
  </si>
  <si>
    <t>LIC-CD-2026-233</t>
  </si>
  <si>
    <t>INV-1034</t>
  </si>
  <si>
    <t>OPP-10072</t>
  </si>
  <si>
    <t>LIC-ID-2026-928</t>
  </si>
  <si>
    <t>INV-1035</t>
  </si>
  <si>
    <t>OPP-10073</t>
  </si>
  <si>
    <t>LIC-MC-2026-906</t>
  </si>
  <si>
    <t>INV-1036</t>
  </si>
  <si>
    <t>OPP-10074</t>
  </si>
  <si>
    <t>LIC-AD-2026-117</t>
  </si>
  <si>
    <t>INV-1037</t>
  </si>
  <si>
    <t>OPP-10075</t>
  </si>
  <si>
    <t>LIC-OD-2026-629</t>
  </si>
  <si>
    <t>INV-1038</t>
  </si>
  <si>
    <t>OPP-10076</t>
  </si>
  <si>
    <t>LIC-MC-2026-160</t>
  </si>
  <si>
    <t>INV-1039</t>
  </si>
  <si>
    <t>OPP-10077</t>
  </si>
  <si>
    <t>LIC-GD-2026-727</t>
  </si>
  <si>
    <t>INV-1040</t>
  </si>
  <si>
    <t>OPP-10078</t>
  </si>
  <si>
    <t>LIC-CC-2026-530</t>
  </si>
  <si>
    <t>INV-1041</t>
  </si>
  <si>
    <t>OPP-10079</t>
  </si>
  <si>
    <t>LIC-TH-2026-957</t>
  </si>
  <si>
    <t>INV-1042</t>
  </si>
  <si>
    <t>OPP-10080</t>
  </si>
  <si>
    <t>LIC-ID-2026-562</t>
  </si>
  <si>
    <t>INV-1043</t>
  </si>
  <si>
    <t>OPP-10081</t>
  </si>
  <si>
    <t>LIC-CC-2026-134</t>
  </si>
  <si>
    <t>INV-1044</t>
  </si>
  <si>
    <t>OPP-10082</t>
  </si>
  <si>
    <t>LIC-AD-2026-182</t>
  </si>
  <si>
    <t>INV-1045</t>
  </si>
  <si>
    <t>OPP-10083</t>
  </si>
  <si>
    <t>LIC-GD-2026-137</t>
  </si>
  <si>
    <t>INV-1046</t>
  </si>
  <si>
    <t>OPP-10084</t>
  </si>
  <si>
    <t>LIC-TH-2026-135</t>
  </si>
  <si>
    <t>INV-1047</t>
  </si>
  <si>
    <t>OPP-10085</t>
  </si>
  <si>
    <t>LIC-OD-2026-775</t>
  </si>
  <si>
    <t>INV-1048</t>
  </si>
  <si>
    <t>OPP-10086</t>
  </si>
  <si>
    <t>LIC-ID-2026-155</t>
  </si>
  <si>
    <t>INV-1049</t>
  </si>
  <si>
    <t>OPP-10087</t>
  </si>
  <si>
    <t>GRT-2026-2091</t>
  </si>
  <si>
    <t>OPP-10088</t>
  </si>
  <si>
    <t>GRT-2026-2620</t>
  </si>
  <si>
    <t>OPP-10089</t>
  </si>
  <si>
    <t>GRT-2026-3176</t>
  </si>
  <si>
    <t>OPP-10090</t>
  </si>
  <si>
    <t>GRT-2026-6028</t>
  </si>
  <si>
    <t>OPP-10091</t>
  </si>
  <si>
    <t>GRT-2026-9592</t>
  </si>
  <si>
    <t>OPP-10092</t>
  </si>
  <si>
    <t>GRT-2026-8009</t>
  </si>
  <si>
    <t>OPP-10093</t>
  </si>
  <si>
    <t>GRT-2026-4773</t>
  </si>
  <si>
    <t>OPP-10094</t>
  </si>
  <si>
    <t>GRT-2026-7565</t>
  </si>
  <si>
    <t>OPP-10095</t>
  </si>
  <si>
    <t>GRT-2026-5232</t>
  </si>
  <si>
    <t>OPP-10096</t>
  </si>
  <si>
    <t>OPP-10097</t>
  </si>
  <si>
    <t>OPP-10098</t>
  </si>
  <si>
    <t>OPP-10099</t>
  </si>
  <si>
    <t>OPP-10100</t>
  </si>
  <si>
    <t>OPP-10101</t>
  </si>
  <si>
    <t>OPP-10102</t>
  </si>
  <si>
    <t>OPP-10103</t>
  </si>
  <si>
    <t>OPP-10104</t>
  </si>
  <si>
    <t>OPP-10105</t>
  </si>
  <si>
    <t>Proposal/Price Quote</t>
  </si>
  <si>
    <t>Pipeline</t>
  </si>
  <si>
    <t>Send updated pricing proposal</t>
  </si>
  <si>
    <t>OPP-10106</t>
  </si>
  <si>
    <t>Qualification</t>
  </si>
  <si>
    <t>Schedule technical scoping call</t>
  </si>
  <si>
    <t>OPP-10107</t>
  </si>
  <si>
    <t>Negotiation/Review</t>
  </si>
  <si>
    <t>Best Case</t>
  </si>
  <si>
    <t>Legal reviewing final contract redlines</t>
  </si>
  <si>
    <t>OPP-10108</t>
  </si>
  <si>
    <t>OPP-10109</t>
  </si>
  <si>
    <t>OPP-10110</t>
  </si>
  <si>
    <t>OPP-10111</t>
  </si>
  <si>
    <t>OPP-10112</t>
  </si>
  <si>
    <t>OPP-10113</t>
  </si>
  <si>
    <t>OPP-10114</t>
  </si>
  <si>
    <t>OPP-10115</t>
  </si>
  <si>
    <t>OPP-10116</t>
  </si>
  <si>
    <t>OPP-10117</t>
  </si>
  <si>
    <t>OPP-10118</t>
  </si>
  <si>
    <t>OPP-10119</t>
  </si>
  <si>
    <t>OPP-10120</t>
  </si>
  <si>
    <t>OPP-10121</t>
  </si>
  <si>
    <t>OPP-10122</t>
  </si>
  <si>
    <t>OPP-10123</t>
  </si>
  <si>
    <t>OPP-10124</t>
  </si>
  <si>
    <t>OPP-10125</t>
  </si>
  <si>
    <t>OPP-10126</t>
  </si>
  <si>
    <t>Beginning Fiscal Year</t>
  </si>
  <si>
    <t>Ending Fiscal Year</t>
  </si>
  <si>
    <t>Accrued Income Balance</t>
  </si>
  <si>
    <t>Account Number</t>
  </si>
  <si>
    <t>Normal Balance</t>
  </si>
  <si>
    <t>Cash - Operating</t>
  </si>
  <si>
    <t>Asset</t>
  </si>
  <si>
    <t>Debit</t>
  </si>
  <si>
    <t>Cash - Payroll</t>
  </si>
  <si>
    <t>Cash - Money Market/Reserve</t>
  </si>
  <si>
    <t>Accounts Receivable - License</t>
  </si>
  <si>
    <t>Accounts Receivable - Development</t>
  </si>
  <si>
    <t>Accrued Income - License</t>
  </si>
  <si>
    <t>Accrued Income - Development</t>
  </si>
  <si>
    <t>Prepaid Expenses</t>
  </si>
  <si>
    <t>Property and Equipment</t>
  </si>
  <si>
    <t>Accumulated Depreciation</t>
  </si>
  <si>
    <t>Credit</t>
  </si>
  <si>
    <t>Security Deposits</t>
  </si>
  <si>
    <t>Accounts Payable</t>
  </si>
  <si>
    <t>Liability</t>
  </si>
  <si>
    <t>Accrued Payroll</t>
  </si>
  <si>
    <t>Accrued Vacation/PTO</t>
  </si>
  <si>
    <t>Deferred Revenue - License</t>
  </si>
  <si>
    <t>Deferred Revenue - Development</t>
  </si>
  <si>
    <t>Refundable Grant Advances</t>
  </si>
  <si>
    <t>Notes Payable - Current</t>
  </si>
  <si>
    <t>Notes Payable - Long Term</t>
  </si>
  <si>
    <t>Common Stock</t>
  </si>
  <si>
    <t>Equity</t>
  </si>
  <si>
    <t>Additional Paid-In Capital</t>
  </si>
  <si>
    <t>Retained Earnings</t>
  </si>
  <si>
    <t>License Revenue</t>
  </si>
  <si>
    <t>Revenue</t>
  </si>
  <si>
    <t>Development Revenue - Grants</t>
  </si>
  <si>
    <t>Implementation and Onboarding Fee Revenue</t>
  </si>
  <si>
    <t>Support and Maintenance Revenue</t>
  </si>
  <si>
    <t>Interest Income</t>
  </si>
  <si>
    <t>Other Revenue</t>
  </si>
  <si>
    <t>Salaries and Wages</t>
  </si>
  <si>
    <t>Expense</t>
  </si>
  <si>
    <t>Payroll Taxes</t>
  </si>
  <si>
    <t>Employee Benefits</t>
  </si>
  <si>
    <t>Retirement Contributions</t>
  </si>
  <si>
    <t>Contract Labor / Consultants</t>
  </si>
  <si>
    <t>Rent</t>
  </si>
  <si>
    <t>Utilities</t>
  </si>
  <si>
    <t>Office Supplies</t>
  </si>
  <si>
    <t>Software and Subscriptions</t>
  </si>
  <si>
    <t>Cloud Hosting and Infrastructure</t>
  </si>
  <si>
    <t>Travel</t>
  </si>
  <si>
    <t>Meals and Entertainment</t>
  </si>
  <si>
    <t>Professional Fees - Legal</t>
  </si>
  <si>
    <t>Professional Fees - Accounting/Audit</t>
  </si>
  <si>
    <t>Insurance</t>
  </si>
  <si>
    <t>Depreciation Expense</t>
  </si>
  <si>
    <t>Amortization Expense - Capitalized Software</t>
  </si>
  <si>
    <t>Bank Fees</t>
  </si>
  <si>
    <t>Interest Expense</t>
  </si>
  <si>
    <t>Bad Debt Expense</t>
  </si>
  <si>
    <t>Miscellaneous Expense</t>
  </si>
  <si>
    <t>Unpaid Balance</t>
  </si>
  <si>
    <t>Revenue Recognized to Date</t>
  </si>
  <si>
    <t>Billed per milestone completion</t>
  </si>
  <si>
    <t>Software, Construction in Progress (Account 1400)</t>
  </si>
  <si>
    <t>Costs incurred to date for development projects not yet complete. Total Estimated Cost and Costs Incurred to Date drive the cost-to-cost percentage of completion used for revenue recognition on the corresponding grant contract. Once a project reaches 100% complete, its accumulated cost moves to the Capitalized Software tab and out of this account.</t>
  </si>
  <si>
    <t>Product Name</t>
  </si>
  <si>
    <t>Funder</t>
  </si>
  <si>
    <t>Contract Amount</t>
  </si>
  <si>
    <t>Total Estimated Cost</t>
  </si>
  <si>
    <t>Costs Incurred to Date</t>
  </si>
  <si>
    <t>Est. Contract End Date</t>
  </si>
  <si>
    <t>Community Health Worker Mobile App</t>
  </si>
  <si>
    <t>Social Determinants of Health Module</t>
  </si>
  <si>
    <t>Immunization Tracking Extension</t>
  </si>
  <si>
    <t>Behavioral Health Data Exchange</t>
  </si>
  <si>
    <t>EHR Interoperability Module</t>
  </si>
  <si>
    <t>Rural Clinic Data Platform</t>
  </si>
  <si>
    <t>Opioid Surveillance Dashboard</t>
  </si>
  <si>
    <t>School Health Records Integration</t>
  </si>
  <si>
    <t>Maternal Health Registry</t>
  </si>
  <si>
    <t>Total - Ending Balance, Account 1400</t>
  </si>
  <si>
    <t>Software, Construction in Progress</t>
  </si>
  <si>
    <t>Capitalized Software</t>
  </si>
  <si>
    <t>Accumulated Depreciation - Capitalized Software</t>
  </si>
  <si>
    <t>Capitalized Software (Account 1410)</t>
  </si>
  <si>
    <t>Development projects that reached 100% completion. Capitalized Cost equals the project's final Costs Incurred to Date from the Construction in Progress tab -- moved here upon completion. In-Service Date is the date the software was placed into service, which begins straight-line amortization on the Depreciation Schedule tab (5-year useful life).</t>
  </si>
  <si>
    <t>Capitalized Cost</t>
  </si>
  <si>
    <t>In-Service Date</t>
  </si>
  <si>
    <t>Useful Life (Years)</t>
  </si>
  <si>
    <t>Source</t>
  </si>
  <si>
    <t>Moved from Construction in Progress upon completion</t>
  </si>
  <si>
    <t>Total - Ending Balance, Account 1410</t>
  </si>
  <si>
    <t>Straight-Line, 5-Year Useful Life</t>
  </si>
  <si>
    <t>Annual Amortization</t>
  </si>
  <si>
    <t>Monthly Amortization</t>
  </si>
  <si>
    <t>Months Elapsed</t>
  </si>
  <si>
    <t>Accumulated Amortization</t>
  </si>
  <si>
    <t>Net Book Value</t>
  </si>
  <si>
    <t>Total</t>
  </si>
  <si>
    <t/>
  </si>
  <si>
    <t>Capitalized Software Amortization Schedule (Account 1420)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</si>
</sst>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5" formatCode="\$#,##0.00;&quot;($&quot;#,##0.00\);\-"/>
    <numFmt numFmtId="166" formatCode="0.0%"/>
    <numFmt numFmtId="167" formatCode="mm/dd/yyyy"/>
  </numFmts>
  <fonts count="26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Helvetica Light"/>
    </font>
    <font>
      <sz val="12"/>
      <color theme="1"/>
      <name val="Helvetica Light"/>
    </font>
    <font>
      <b/>
      <sz val="14"/>
      <name val="Helvetica Light"/>
    </font>
    <font>
      <sz val="11"/>
      <name val="Helvetica Light"/>
    </font>
    <font>
      <i/>
      <sz val="9"/>
      <name val="Helvetica Light"/>
    </font>
    <font>
      <b/>
      <sz val="10"/>
      <color rgb="FFFFFFFF"/>
      <name val="Helvetica Light"/>
    </font>
    <font>
      <sz val="10"/>
      <name val="Helvetica Light"/>
    </font>
    <font>
      <b/>
      <sz val="10"/>
      <name val="Helvetica Light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1F4E78"/>
        <bgColor rgb="FF003366"/>
      </patternFill>
    </fill>
  </fills>
  <borders count="12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  <border>
      <start style="thin">
        <color rgb="FFB7B7B7"/>
      </start>
      <end style="thin">
        <color rgb="FFB7B7B7"/>
      </end>
      <top style="thin">
        <color rgb="FFB7B7B7"/>
      </top>
      <bottom style="thin">
        <color rgb="FFB7B7B7"/>
      </bottom>
      <diagonal/>
    </border>
    <border>
      <start/>
      <end/>
      <top/>
      <bottom style="dotted">
        <color auto="1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0" fontId="18" fillId="0" borderId="0" xfId="0" applyFont="1"/>
    <xf numFmtId="43" fontId="18" fillId="0" borderId="0" xfId="1" applyFont="1"/>
    <xf numFmtId="0" fontId="19" fillId="0" borderId="0" xfId="0" applyFont="1"/>
    <xf numFmtId="43" fontId="19" fillId="0" borderId="0" xfId="1" applyFont="1"/>
    <xf numFmtId="0" fontId="18" fillId="33" borderId="0" xfId="0" applyFont="1" applyFill="1"/>
    <xf numFmtId="0" fontId="19" fillId="34" borderId="0" xfId="0" applyFont="1" applyFill="1"/>
    <xf numFmtId="43" fontId="19" fillId="34" borderId="0" xfId="1" applyFont="1" applyFill="1"/>
    <xf numFmtId="14" fontId="19" fillId="34" borderId="0" xfId="0" applyNumberFormat="1" applyFont="1" applyFill="1"/>
    <xf numFmtId="14" fontId="19" fillId="0" borderId="0" xfId="0" applyNumberFormat="1" applyFont="1"/>
    <xf numFmtId="0" fontId="19" fillId="33" borderId="0" xfId="0" applyFont="1" applyFill="1"/>
    <xf numFmtId="43" fontId="19" fillId="0" borderId="0" xfId="0" applyNumberFormat="1" applyFont="1"/>
    <xf numFmtId="0" fontId="21" fillId="0" borderId="0" xfId="0" applyFont="1"/>
    <xf numFmtId="0" fontId="22" fillId="0" borderId="0" xfId="0" applyFont="1" applyAlignment="1">
      <alignment vertical="top" wrapText="1"/>
    </xf>
    <xf numFmtId="0" fontId="23" fillId="35" borderId="10" xfId="0" applyFont="1" applyFill="1" applyBorder="1" applyAlignment="1">
      <alignment horizontal="center" vertical="center" wrapText="1"/>
    </xf>
    <xf numFmtId="0" fontId="24" fillId="0" borderId="10" xfId="0" applyFont="1" applyBorder="1" applyAlignment="1">
      <alignment horizontal="center"/>
    </xf>
    <xf numFmtId="0" fontId="24" fillId="0" borderId="10" xfId="0" applyFont="1" applyBorder="1"/>
    <xf numFmtId="165" fontId="24" fillId="0" borderId="10" xfId="0" applyNumberFormat="1" applyFont="1" applyBorder="1"/>
    <xf numFmtId="166" fontId="24" fillId="0" borderId="10" xfId="0" applyNumberFormat="1" applyFont="1" applyBorder="1"/>
    <xf numFmtId="167" fontId="24" fillId="0" borderId="10" xfId="0" applyNumberFormat="1" applyFont="1" applyBorder="1"/>
    <xf numFmtId="0" fontId="19" fillId="0" borderId="10" xfId="0" applyFont="1" applyBorder="1" applyAlignment="1">
      <alignment horizontal="center"/>
    </xf>
    <xf numFmtId="0" fontId="25" fillId="0" borderId="10" xfId="0" applyFont="1" applyBorder="1"/>
    <xf numFmtId="0" fontId="19" fillId="0" borderId="10" xfId="0" applyFont="1" applyBorder="1"/>
    <xf numFmtId="165" fontId="19" fillId="0" borderId="10" xfId="0" applyNumberFormat="1" applyFont="1" applyBorder="1"/>
    <xf numFmtId="165" fontId="25" fillId="0" borderId="10" xfId="0" applyNumberFormat="1" applyFont="1" applyBorder="1"/>
    <xf numFmtId="166" fontId="19" fillId="0" borderId="10" xfId="0" applyNumberFormat="1" applyFont="1" applyBorder="1"/>
    <xf numFmtId="167" fontId="19" fillId="0" borderId="10" xfId="0" applyNumberFormat="1" applyFont="1" applyBorder="1"/>
    <xf numFmtId="0" fontId="18" fillId="0" borderId="11" xfId="0" applyFont="1" applyBorder="1" applyAlignment="1">
      <alignment horizontal="right"/>
    </xf>
    <xf numFmtId="0" fontId="20" fillId="0" borderId="11" xfId="0" applyFont="1" applyBorder="1"/>
    <xf numFmtId="0" fontId="19" fillId="0" borderId="11" xfId="0" applyFont="1" applyBorder="1"/>
    <xf numFmtId="14" fontId="18" fillId="0" borderId="11" xfId="0" applyNumberFormat="1" applyFont="1" applyBorder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sharedStrings" Target="sharedStrings.xml"/><Relationship Id="rId3" Type="http://purl.oclc.org/ooxml/officeDocument/relationships/worksheet" Target="worksheets/sheet3.xml"/><Relationship Id="rId7" Type="http://purl.oclc.org/ooxml/officeDocument/relationships/styles" Target="styles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theme" Target="theme/theme1.xml"/><Relationship Id="rId5" Type="http://purl.oclc.org/ooxml/officeDocument/relationships/worksheet" Target="worksheets/sheet5.xml"/><Relationship Id="rId4" Type="http://purl.oclc.org/ooxml/officeDocument/relationships/worksheet" Target="worksheets/sheet4.xml"/><Relationship Id="rId9" Type="http://purl.oclc.org/ooxml/officeDocument/relationships/calcChain" Target="calcChain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  <a:ln w="2540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69505-0583-AC4C-9406-121DBC8187CD}">
  <dimension ref="A1:E53"/>
  <sheetViews>
    <sheetView showGridLines="0" workbookViewId="0">
      <pane ySplit="1" topLeftCell="A2" activePane="bottomLeft" state="frozen"/>
      <selection pane="bottomLeft" activeCell="B14" sqref="B14"/>
    </sheetView>
  </sheetViews>
  <sheetFormatPr baseColWidth="10" defaultColWidth="11" defaultRowHeight="16"/>
  <cols>
    <col min="1" max="1" width="14.6640625" style="3" bestFit="1" customWidth="1"/>
    <col min="2" max="2" width="47" style="3" bestFit="1" customWidth="1"/>
    <col min="3" max="3" width="11.83203125" style="3" bestFit="1" customWidth="1"/>
    <col min="4" max="4" width="14.1640625" style="3" bestFit="1" customWidth="1"/>
    <col min="5" max="5" width="14" style="4" bestFit="1" customWidth="1"/>
    <col min="6" max="16384" width="11" style="3"/>
  </cols>
  <sheetData>
    <row r="1" spans="1:5" s="1" customFormat="1">
      <c r="A1" s="1" t="s">
        <v>374</v>
      </c>
      <c r="B1" s="1" t="s">
        <v>2</v>
      </c>
      <c r="C1" s="1" t="s">
        <v>3</v>
      </c>
      <c r="D1" s="1" t="s">
        <v>375</v>
      </c>
      <c r="E1" s="2"/>
    </row>
    <row r="2" spans="1:5">
      <c r="A2" s="3">
        <v>1000</v>
      </c>
      <c r="B2" s="3" t="s">
        <v>376</v>
      </c>
      <c r="C2" s="3" t="s">
        <v>377</v>
      </c>
      <c r="D2" s="3" t="s">
        <v>378</v>
      </c>
    </row>
    <row r="3" spans="1:5">
      <c r="A3" s="3">
        <v>1010</v>
      </c>
      <c r="B3" s="3" t="s">
        <v>379</v>
      </c>
      <c r="C3" s="3" t="s">
        <v>377</v>
      </c>
      <c r="D3" s="3" t="s">
        <v>378</v>
      </c>
    </row>
    <row r="4" spans="1:5">
      <c r="A4" s="3">
        <v>1020</v>
      </c>
      <c r="B4" s="3" t="s">
        <v>380</v>
      </c>
      <c r="C4" s="3" t="s">
        <v>377</v>
      </c>
      <c r="D4" s="3" t="s">
        <v>378</v>
      </c>
    </row>
    <row r="5" spans="1:5">
      <c r="A5" s="3">
        <v>1100</v>
      </c>
      <c r="B5" s="3" t="s">
        <v>381</v>
      </c>
      <c r="C5" s="3" t="s">
        <v>377</v>
      </c>
      <c r="D5" s="3" t="s">
        <v>378</v>
      </c>
    </row>
    <row r="6" spans="1:5">
      <c r="A6" s="3">
        <v>1110</v>
      </c>
      <c r="B6" s="3" t="s">
        <v>382</v>
      </c>
      <c r="C6" s="3" t="s">
        <v>377</v>
      </c>
      <c r="D6" s="3" t="s">
        <v>378</v>
      </c>
    </row>
    <row r="7" spans="1:5">
      <c r="A7" s="3">
        <v>1150</v>
      </c>
      <c r="B7" s="3" t="s">
        <v>383</v>
      </c>
      <c r="C7" s="3" t="s">
        <v>377</v>
      </c>
      <c r="D7" s="3" t="s">
        <v>378</v>
      </c>
    </row>
    <row r="8" spans="1:5">
      <c r="A8" s="3">
        <v>1160</v>
      </c>
      <c r="B8" s="3" t="s">
        <v>384</v>
      </c>
      <c r="C8" s="3" t="s">
        <v>377</v>
      </c>
      <c r="D8" s="3" t="s">
        <v>378</v>
      </c>
    </row>
    <row r="9" spans="1:5">
      <c r="A9" s="3">
        <v>1200</v>
      </c>
      <c r="B9" s="3" t="s">
        <v>385</v>
      </c>
      <c r="C9" s="3" t="s">
        <v>377</v>
      </c>
      <c r="D9" s="3" t="s">
        <v>378</v>
      </c>
    </row>
    <row r="10" spans="1:5">
      <c r="A10" s="3">
        <v>1300</v>
      </c>
      <c r="B10" s="3" t="s">
        <v>386</v>
      </c>
      <c r="C10" s="3" t="s">
        <v>377</v>
      </c>
      <c r="D10" s="3" t="s">
        <v>378</v>
      </c>
    </row>
    <row r="11" spans="1:5">
      <c r="A11" s="3">
        <v>1310</v>
      </c>
      <c r="B11" s="3" t="s">
        <v>387</v>
      </c>
      <c r="C11" s="3" t="s">
        <v>377</v>
      </c>
      <c r="D11" s="3" t="s">
        <v>388</v>
      </c>
    </row>
    <row r="12" spans="1:5">
      <c r="A12" s="3">
        <v>1400</v>
      </c>
      <c r="B12" s="3" t="s">
        <v>453</v>
      </c>
      <c r="C12" s="3" t="s">
        <v>377</v>
      </c>
      <c r="D12" s="3" t="s">
        <v>378</v>
      </c>
    </row>
    <row r="13" spans="1:5">
      <c r="A13" s="3">
        <v>1410</v>
      </c>
      <c r="B13" s="3" t="s">
        <v>454</v>
      </c>
      <c r="C13" s="3" t="s">
        <v>377</v>
      </c>
      <c r="D13" s="3" t="s">
        <v>378</v>
      </c>
    </row>
    <row r="14" spans="1:5">
      <c r="A14" s="3">
        <v>1420</v>
      </c>
      <c r="B14" s="3" t="s">
        <v>455</v>
      </c>
      <c r="C14" s="3" t="s">
        <v>377</v>
      </c>
      <c r="D14" s="3" t="s">
        <v>388</v>
      </c>
    </row>
    <row r="15" spans="1:5">
      <c r="A15" s="3">
        <v>1500</v>
      </c>
      <c r="B15" s="3" t="s">
        <v>389</v>
      </c>
      <c r="C15" s="3" t="s">
        <v>377</v>
      </c>
      <c r="D15" s="3" t="s">
        <v>378</v>
      </c>
    </row>
    <row r="16" spans="1:5">
      <c r="A16" s="3">
        <v>2000</v>
      </c>
      <c r="B16" s="3" t="s">
        <v>390</v>
      </c>
      <c r="C16" s="3" t="s">
        <v>391</v>
      </c>
      <c r="D16" s="3" t="s">
        <v>388</v>
      </c>
    </row>
    <row r="17" spans="1:4">
      <c r="A17" s="3">
        <v>2010</v>
      </c>
      <c r="B17" s="3" t="s">
        <v>392</v>
      </c>
      <c r="C17" s="3" t="s">
        <v>391</v>
      </c>
      <c r="D17" s="3" t="s">
        <v>388</v>
      </c>
    </row>
    <row r="18" spans="1:4">
      <c r="A18" s="3">
        <v>2020</v>
      </c>
      <c r="B18" s="3" t="s">
        <v>393</v>
      </c>
      <c r="C18" s="3" t="s">
        <v>391</v>
      </c>
      <c r="D18" s="3" t="s">
        <v>388</v>
      </c>
    </row>
    <row r="19" spans="1:4">
      <c r="A19" s="3">
        <v>2100</v>
      </c>
      <c r="B19" s="3" t="s">
        <v>394</v>
      </c>
      <c r="C19" s="3" t="s">
        <v>391</v>
      </c>
      <c r="D19" s="3" t="s">
        <v>388</v>
      </c>
    </row>
    <row r="20" spans="1:4">
      <c r="A20" s="3">
        <v>2110</v>
      </c>
      <c r="B20" s="3" t="s">
        <v>395</v>
      </c>
      <c r="C20" s="3" t="s">
        <v>391</v>
      </c>
      <c r="D20" s="3" t="s">
        <v>388</v>
      </c>
    </row>
    <row r="21" spans="1:4">
      <c r="A21" s="3">
        <v>2200</v>
      </c>
      <c r="B21" s="3" t="s">
        <v>396</v>
      </c>
      <c r="C21" s="3" t="s">
        <v>391</v>
      </c>
      <c r="D21" s="3" t="s">
        <v>388</v>
      </c>
    </row>
    <row r="22" spans="1:4">
      <c r="A22" s="3">
        <v>2300</v>
      </c>
      <c r="B22" s="3" t="s">
        <v>397</v>
      </c>
      <c r="C22" s="3" t="s">
        <v>391</v>
      </c>
      <c r="D22" s="3" t="s">
        <v>388</v>
      </c>
    </row>
    <row r="23" spans="1:4">
      <c r="A23" s="3">
        <v>2400</v>
      </c>
      <c r="B23" s="3" t="s">
        <v>398</v>
      </c>
      <c r="C23" s="3" t="s">
        <v>391</v>
      </c>
      <c r="D23" s="3" t="s">
        <v>388</v>
      </c>
    </row>
    <row r="24" spans="1:4">
      <c r="A24" s="3">
        <v>3000</v>
      </c>
      <c r="B24" s="3" t="s">
        <v>399</v>
      </c>
      <c r="C24" s="3" t="s">
        <v>400</v>
      </c>
      <c r="D24" s="3" t="s">
        <v>388</v>
      </c>
    </row>
    <row r="25" spans="1:4">
      <c r="A25" s="3">
        <v>3100</v>
      </c>
      <c r="B25" s="3" t="s">
        <v>401</v>
      </c>
      <c r="C25" s="3" t="s">
        <v>400</v>
      </c>
      <c r="D25" s="3" t="s">
        <v>388</v>
      </c>
    </row>
    <row r="26" spans="1:4">
      <c r="A26" s="3">
        <v>3200</v>
      </c>
      <c r="B26" s="3" t="s">
        <v>402</v>
      </c>
      <c r="C26" s="3" t="s">
        <v>400</v>
      </c>
      <c r="D26" s="3" t="s">
        <v>388</v>
      </c>
    </row>
    <row r="27" spans="1:4">
      <c r="A27" s="3">
        <v>4000</v>
      </c>
      <c r="B27" s="3" t="s">
        <v>403</v>
      </c>
      <c r="C27" s="3" t="s">
        <v>404</v>
      </c>
      <c r="D27" s="3" t="s">
        <v>388</v>
      </c>
    </row>
    <row r="28" spans="1:4">
      <c r="A28" s="3">
        <v>4010</v>
      </c>
      <c r="B28" s="3" t="s">
        <v>405</v>
      </c>
      <c r="C28" s="3" t="s">
        <v>404</v>
      </c>
      <c r="D28" s="3" t="s">
        <v>388</v>
      </c>
    </row>
    <row r="29" spans="1:4">
      <c r="A29" s="3">
        <v>4100</v>
      </c>
      <c r="B29" s="3" t="s">
        <v>406</v>
      </c>
      <c r="C29" s="3" t="s">
        <v>404</v>
      </c>
      <c r="D29" s="3" t="s">
        <v>388</v>
      </c>
    </row>
    <row r="30" spans="1:4">
      <c r="A30" s="3">
        <v>4200</v>
      </c>
      <c r="B30" s="3" t="s">
        <v>407</v>
      </c>
      <c r="C30" s="3" t="s">
        <v>404</v>
      </c>
      <c r="D30" s="3" t="s">
        <v>388</v>
      </c>
    </row>
    <row r="31" spans="1:4">
      <c r="A31" s="3">
        <v>4300</v>
      </c>
      <c r="B31" s="3" t="s">
        <v>408</v>
      </c>
      <c r="C31" s="3" t="s">
        <v>404</v>
      </c>
      <c r="D31" s="3" t="s">
        <v>388</v>
      </c>
    </row>
    <row r="32" spans="1:4">
      <c r="A32" s="3">
        <v>4900</v>
      </c>
      <c r="B32" s="3" t="s">
        <v>409</v>
      </c>
      <c r="C32" s="3" t="s">
        <v>404</v>
      </c>
      <c r="D32" s="3" t="s">
        <v>388</v>
      </c>
    </row>
    <row r="33" spans="1:4">
      <c r="A33" s="3">
        <v>5000</v>
      </c>
      <c r="B33" s="3" t="s">
        <v>410</v>
      </c>
      <c r="C33" s="3" t="s">
        <v>411</v>
      </c>
      <c r="D33" s="3" t="s">
        <v>378</v>
      </c>
    </row>
    <row r="34" spans="1:4">
      <c r="A34" s="3">
        <v>5010</v>
      </c>
      <c r="B34" s="3" t="s">
        <v>412</v>
      </c>
      <c r="C34" s="3" t="s">
        <v>411</v>
      </c>
      <c r="D34" s="3" t="s">
        <v>378</v>
      </c>
    </row>
    <row r="35" spans="1:4">
      <c r="A35" s="3">
        <v>5020</v>
      </c>
      <c r="B35" s="3" t="s">
        <v>413</v>
      </c>
      <c r="C35" s="3" t="s">
        <v>411</v>
      </c>
      <c r="D35" s="3" t="s">
        <v>378</v>
      </c>
    </row>
    <row r="36" spans="1:4">
      <c r="A36" s="3">
        <v>5030</v>
      </c>
      <c r="B36" s="3" t="s">
        <v>414</v>
      </c>
      <c r="C36" s="3" t="s">
        <v>411</v>
      </c>
      <c r="D36" s="3" t="s">
        <v>378</v>
      </c>
    </row>
    <row r="37" spans="1:4">
      <c r="A37" s="3">
        <v>5100</v>
      </c>
      <c r="B37" s="3" t="s">
        <v>415</v>
      </c>
      <c r="C37" s="3" t="s">
        <v>411</v>
      </c>
      <c r="D37" s="3" t="s">
        <v>378</v>
      </c>
    </row>
    <row r="38" spans="1:4">
      <c r="A38" s="3">
        <v>5200</v>
      </c>
      <c r="B38" s="3" t="s">
        <v>416</v>
      </c>
      <c r="C38" s="3" t="s">
        <v>411</v>
      </c>
      <c r="D38" s="3" t="s">
        <v>378</v>
      </c>
    </row>
    <row r="39" spans="1:4">
      <c r="A39" s="3">
        <v>5210</v>
      </c>
      <c r="B39" s="3" t="s">
        <v>417</v>
      </c>
      <c r="C39" s="3" t="s">
        <v>411</v>
      </c>
      <c r="D39" s="3" t="s">
        <v>378</v>
      </c>
    </row>
    <row r="40" spans="1:4">
      <c r="A40" s="3">
        <v>5300</v>
      </c>
      <c r="B40" s="3" t="s">
        <v>418</v>
      </c>
      <c r="C40" s="3" t="s">
        <v>411</v>
      </c>
      <c r="D40" s="3" t="s">
        <v>378</v>
      </c>
    </row>
    <row r="41" spans="1:4">
      <c r="A41" s="3">
        <v>5310</v>
      </c>
      <c r="B41" s="3" t="s">
        <v>419</v>
      </c>
      <c r="C41" s="3" t="s">
        <v>411</v>
      </c>
      <c r="D41" s="3" t="s">
        <v>378</v>
      </c>
    </row>
    <row r="42" spans="1:4">
      <c r="A42" s="3">
        <v>5320</v>
      </c>
      <c r="B42" s="3" t="s">
        <v>420</v>
      </c>
      <c r="C42" s="3" t="s">
        <v>411</v>
      </c>
      <c r="D42" s="3" t="s">
        <v>378</v>
      </c>
    </row>
    <row r="43" spans="1:4">
      <c r="A43" s="3">
        <v>5400</v>
      </c>
      <c r="B43" s="3" t="s">
        <v>421</v>
      </c>
      <c r="C43" s="3" t="s">
        <v>411</v>
      </c>
      <c r="D43" s="3" t="s">
        <v>378</v>
      </c>
    </row>
    <row r="44" spans="1:4">
      <c r="A44" s="3">
        <v>5410</v>
      </c>
      <c r="B44" s="3" t="s">
        <v>422</v>
      </c>
      <c r="C44" s="3" t="s">
        <v>411</v>
      </c>
      <c r="D44" s="3" t="s">
        <v>378</v>
      </c>
    </row>
    <row r="45" spans="1:4">
      <c r="A45" s="3">
        <v>5500</v>
      </c>
      <c r="B45" s="3" t="s">
        <v>423</v>
      </c>
      <c r="C45" s="3" t="s">
        <v>411</v>
      </c>
      <c r="D45" s="3" t="s">
        <v>378</v>
      </c>
    </row>
    <row r="46" spans="1:4">
      <c r="A46" s="3">
        <v>5510</v>
      </c>
      <c r="B46" s="3" t="s">
        <v>424</v>
      </c>
      <c r="C46" s="3" t="s">
        <v>411</v>
      </c>
      <c r="D46" s="3" t="s">
        <v>378</v>
      </c>
    </row>
    <row r="47" spans="1:4">
      <c r="A47" s="3">
        <v>5600</v>
      </c>
      <c r="B47" s="3" t="s">
        <v>425</v>
      </c>
      <c r="C47" s="3" t="s">
        <v>411</v>
      </c>
      <c r="D47" s="3" t="s">
        <v>378</v>
      </c>
    </row>
    <row r="48" spans="1:4">
      <c r="A48" s="3">
        <v>5700</v>
      </c>
      <c r="B48" s="3" t="s">
        <v>426</v>
      </c>
      <c r="C48" s="3" t="s">
        <v>411</v>
      </c>
      <c r="D48" s="3" t="s">
        <v>378</v>
      </c>
    </row>
    <row r="49" spans="1:4">
      <c r="A49" s="3">
        <v>5710</v>
      </c>
      <c r="B49" s="3" t="s">
        <v>427</v>
      </c>
      <c r="C49" s="3" t="s">
        <v>411</v>
      </c>
      <c r="D49" s="3" t="s">
        <v>378</v>
      </c>
    </row>
    <row r="50" spans="1:4">
      <c r="A50" s="3">
        <v>5800</v>
      </c>
      <c r="B50" s="3" t="s">
        <v>428</v>
      </c>
      <c r="C50" s="3" t="s">
        <v>411</v>
      </c>
      <c r="D50" s="3" t="s">
        <v>378</v>
      </c>
    </row>
    <row r="51" spans="1:4">
      <c r="A51" s="3">
        <v>5900</v>
      </c>
      <c r="B51" s="3" t="s">
        <v>429</v>
      </c>
      <c r="C51" s="3" t="s">
        <v>411</v>
      </c>
      <c r="D51" s="3" t="s">
        <v>378</v>
      </c>
    </row>
    <row r="52" spans="1:4">
      <c r="A52" s="3">
        <v>5910</v>
      </c>
      <c r="B52" s="3" t="s">
        <v>430</v>
      </c>
      <c r="C52" s="3" t="s">
        <v>411</v>
      </c>
      <c r="D52" s="3" t="s">
        <v>378</v>
      </c>
    </row>
    <row r="53" spans="1:4">
      <c r="A53" s="3">
        <v>5950</v>
      </c>
      <c r="B53" s="3" t="s">
        <v>431</v>
      </c>
      <c r="C53" s="3" t="s">
        <v>411</v>
      </c>
      <c r="D53" s="3" t="s">
        <v>378</v>
      </c>
    </row>
  </sheetData>
  <autoFilter ref="A1:D1" xr:uid="{7B769505-0583-AC4C-9406-121DBC8187CD}"/>
  <pageMargins left="0.7" right="0.7" top="0.75" bottom="0.75" header="0.3" footer="0.3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595A0-F867-C742-B516-130469025569}">
  <sheetPr>
    <tabColor rgb="FFFFFF00"/>
  </sheetPr>
  <dimension ref="A1:AQ127"/>
  <sheetViews>
    <sheetView showGridLines="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D69" sqref="D69"/>
    </sheetView>
  </sheetViews>
  <sheetFormatPr baseColWidth="10" defaultColWidth="11" defaultRowHeight="16"/>
  <cols>
    <col min="1" max="1" width="13" style="3" bestFit="1" customWidth="1"/>
    <col min="2" max="2" width="20.33203125" style="3" bestFit="1" customWidth="1"/>
    <col min="3" max="3" width="46.6640625" style="3" bestFit="1" customWidth="1"/>
    <col min="4" max="4" width="19.5" style="3" bestFit="1" customWidth="1"/>
    <col min="5" max="5" width="49" style="3" bestFit="1" customWidth="1"/>
    <col min="6" max="6" width="20.5" style="3" bestFit="1" customWidth="1"/>
    <col min="7" max="7" width="24.83203125" style="3" bestFit="1" customWidth="1"/>
    <col min="8" max="8" width="7.33203125" style="3" bestFit="1" customWidth="1"/>
    <col min="9" max="9" width="21.5" style="4" bestFit="1" customWidth="1"/>
    <col min="10" max="10" width="25.1640625" style="4" bestFit="1" customWidth="1"/>
    <col min="11" max="11" width="13.1640625" style="3" bestFit="1" customWidth="1"/>
    <col min="12" max="12" width="10.33203125" style="3" bestFit="1" customWidth="1"/>
    <col min="13" max="13" width="17.5" style="3" bestFit="1" customWidth="1"/>
    <col min="14" max="14" width="16.5" style="3" bestFit="1" customWidth="1"/>
    <col min="15" max="15" width="13" style="3" bestFit="1" customWidth="1"/>
    <col min="16" max="16" width="11.33203125" style="3" hidden="1" customWidth="1"/>
    <col min="17" max="17" width="16" style="3" hidden="1" customWidth="1"/>
    <col min="18" max="18" width="18" style="3" hidden="1" customWidth="1"/>
    <col min="19" max="19" width="32" style="3" hidden="1" customWidth="1"/>
    <col min="20" max="20" width="12.1640625" style="3" hidden="1" customWidth="1"/>
    <col min="21" max="21" width="16.33203125" style="3" hidden="1" customWidth="1"/>
    <col min="22" max="22" width="21.33203125" style="3" bestFit="1" customWidth="1"/>
    <col min="23" max="23" width="18.5" style="3" bestFit="1" customWidth="1"/>
    <col min="24" max="24" width="14.6640625" style="3" bestFit="1" customWidth="1"/>
    <col min="25" max="25" width="25.1640625" style="3" bestFit="1" customWidth="1"/>
    <col min="26" max="26" width="39.5" style="3" bestFit="1" customWidth="1"/>
    <col min="27" max="28" width="5.33203125" style="10" customWidth="1"/>
    <col min="29" max="30" width="25.5" style="4" bestFit="1" customWidth="1"/>
    <col min="31" max="31" width="28.1640625" style="4" bestFit="1" customWidth="1"/>
    <col min="32" max="32" width="27.1640625" style="4" bestFit="1" customWidth="1"/>
    <col min="33" max="33" width="25.83203125" style="4" bestFit="1" customWidth="1"/>
    <col min="34" max="34" width="11.1640625" style="3" bestFit="1" customWidth="1"/>
    <col min="35" max="35" width="15.33203125" style="3" bestFit="1" customWidth="1"/>
    <col min="36" max="36" width="15.5" style="3" bestFit="1" customWidth="1"/>
    <col min="37" max="37" width="15.83203125" style="3" bestFit="1" customWidth="1"/>
    <col min="38" max="38" width="15.1640625" style="3" bestFit="1" customWidth="1"/>
    <col min="39" max="39" width="17.6640625" style="3" bestFit="1" customWidth="1"/>
    <col min="40" max="40" width="17.5" style="4" bestFit="1" customWidth="1"/>
    <col min="41" max="41" width="18" style="3" bestFit="1" customWidth="1"/>
    <col min="42" max="42" width="22.1640625" style="4" bestFit="1" customWidth="1"/>
    <col min="43" max="43" width="14" style="3" bestFit="1" customWidth="1"/>
    <col min="44" max="16384" width="11" style="3"/>
  </cols>
  <sheetData>
    <row r="1" spans="1:4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6</v>
      </c>
      <c r="I1" s="2" t="s">
        <v>439</v>
      </c>
      <c r="J1" s="2" t="s">
        <v>440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  <c r="V1" s="1" t="s">
        <v>371</v>
      </c>
      <c r="W1" s="1" t="s">
        <v>372</v>
      </c>
      <c r="X1" s="1" t="s">
        <v>18</v>
      </c>
      <c r="Y1" s="1" t="s">
        <v>19</v>
      </c>
      <c r="Z1" s="1" t="s">
        <v>20</v>
      </c>
      <c r="AA1" s="5"/>
      <c r="AB1" s="5"/>
      <c r="AC1" s="2" t="s">
        <v>441</v>
      </c>
      <c r="AD1" s="2" t="s">
        <v>21</v>
      </c>
      <c r="AE1" s="2" t="s">
        <v>433</v>
      </c>
      <c r="AF1" s="2" t="s">
        <v>22</v>
      </c>
      <c r="AG1" s="2" t="s">
        <v>373</v>
      </c>
      <c r="AH1" s="1" t="s">
        <v>23</v>
      </c>
      <c r="AI1" s="1" t="s">
        <v>24</v>
      </c>
      <c r="AJ1" s="1" t="s">
        <v>25</v>
      </c>
      <c r="AK1" s="1" t="s">
        <v>26</v>
      </c>
      <c r="AL1" s="1" t="s">
        <v>27</v>
      </c>
      <c r="AM1" s="1" t="s">
        <v>28</v>
      </c>
      <c r="AN1" s="2" t="s">
        <v>29</v>
      </c>
      <c r="AO1" s="1" t="s">
        <v>30</v>
      </c>
      <c r="AP1" s="2" t="s">
        <v>31</v>
      </c>
      <c r="AQ1" s="1" t="s">
        <v>432</v>
      </c>
    </row>
    <row r="2" spans="1:43">
      <c r="A2" s="6" t="s">
        <v>163</v>
      </c>
      <c r="B2" s="6"/>
      <c r="C2" s="6" t="s">
        <v>52</v>
      </c>
      <c r="D2" s="6" t="s">
        <v>53</v>
      </c>
      <c r="E2" s="6" t="s">
        <v>79</v>
      </c>
      <c r="F2" s="6" t="s">
        <v>164</v>
      </c>
      <c r="G2" s="6" t="s">
        <v>38</v>
      </c>
      <c r="H2" s="6" t="s">
        <v>132</v>
      </c>
      <c r="I2" s="7">
        <v>0</v>
      </c>
      <c r="J2" s="7"/>
      <c r="K2" s="6">
        <v>0</v>
      </c>
      <c r="L2" s="8" t="d">
        <v>2023-11-27</v>
      </c>
      <c r="M2" s="6"/>
      <c r="N2" s="6"/>
      <c r="O2" s="6"/>
      <c r="P2" s="6" t="s">
        <v>80</v>
      </c>
      <c r="Q2" s="6" t="s">
        <v>165</v>
      </c>
      <c r="R2" s="6" t="s">
        <v>142</v>
      </c>
      <c r="S2" s="6" t="s">
        <v>166</v>
      </c>
      <c r="T2" s="8" t="d">
        <v>2023-08-21</v>
      </c>
      <c r="U2" s="8" t="d">
        <v>2023-11-27</v>
      </c>
      <c r="V2" s="6"/>
      <c r="W2" s="6"/>
      <c r="X2" s="6" t="s">
        <v>43</v>
      </c>
      <c r="Y2" s="6" t="s">
        <v>46</v>
      </c>
      <c r="Z2" s="6" t="s">
        <v>46</v>
      </c>
      <c r="AC2" s="7"/>
      <c r="AD2" s="7">
        <v>0</v>
      </c>
      <c r="AE2" s="7">
        <v>0</v>
      </c>
      <c r="AF2" s="7">
        <v>0</v>
      </c>
      <c r="AG2" s="7">
        <v>0</v>
      </c>
      <c r="AH2" s="6" t="s">
        <v>46</v>
      </c>
      <c r="AI2" s="6" t="s">
        <v>46</v>
      </c>
      <c r="AJ2" s="6" t="s">
        <v>39</v>
      </c>
      <c r="AK2" s="6" t="s">
        <v>46</v>
      </c>
      <c r="AL2" s="6"/>
      <c r="AM2" s="6"/>
      <c r="AN2" s="7">
        <v>0</v>
      </c>
      <c r="AO2" s="6" t="s">
        <v>46</v>
      </c>
      <c r="AP2" s="7">
        <v>0</v>
      </c>
    </row>
    <row r="3" spans="1:43">
      <c r="A3" s="6" t="s">
        <v>169</v>
      </c>
      <c r="B3" s="6"/>
      <c r="C3" s="6" t="s">
        <v>78</v>
      </c>
      <c r="D3" s="6" t="s">
        <v>35</v>
      </c>
      <c r="E3" s="6" t="s">
        <v>79</v>
      </c>
      <c r="F3" s="6" t="s">
        <v>164</v>
      </c>
      <c r="G3" s="6" t="s">
        <v>38</v>
      </c>
      <c r="H3" s="6" t="s">
        <v>132</v>
      </c>
      <c r="I3" s="7">
        <v>0</v>
      </c>
      <c r="J3" s="7"/>
      <c r="K3" s="6">
        <v>0</v>
      </c>
      <c r="L3" s="8" t="d">
        <v>2023-11-29</v>
      </c>
      <c r="M3" s="6"/>
      <c r="N3" s="6"/>
      <c r="O3" s="6"/>
      <c r="P3" s="6" t="s">
        <v>86</v>
      </c>
      <c r="Q3" s="6" t="s">
        <v>165</v>
      </c>
      <c r="R3" s="6" t="s">
        <v>56</v>
      </c>
      <c r="S3" s="6" t="s">
        <v>170</v>
      </c>
      <c r="T3" s="8" t="d">
        <v>2023-07-18</v>
      </c>
      <c r="U3" s="8" t="d">
        <v>2023-11-29</v>
      </c>
      <c r="V3" s="6"/>
      <c r="W3" s="6"/>
      <c r="X3" s="6" t="s">
        <v>43</v>
      </c>
      <c r="Y3" s="6" t="s">
        <v>46</v>
      </c>
      <c r="Z3" s="6" t="s">
        <v>46</v>
      </c>
      <c r="AC3" s="7"/>
      <c r="AD3" s="7">
        <v>0</v>
      </c>
      <c r="AE3" s="7">
        <v>0</v>
      </c>
      <c r="AF3" s="7">
        <v>0</v>
      </c>
      <c r="AG3" s="7">
        <v>0</v>
      </c>
      <c r="AH3" s="6" t="s">
        <v>46</v>
      </c>
      <c r="AI3" s="6" t="s">
        <v>46</v>
      </c>
      <c r="AJ3" s="6" t="s">
        <v>39</v>
      </c>
      <c r="AK3" s="6" t="s">
        <v>46</v>
      </c>
      <c r="AL3" s="6"/>
      <c r="AM3" s="6"/>
      <c r="AN3" s="7">
        <v>0</v>
      </c>
      <c r="AO3" s="6" t="s">
        <v>46</v>
      </c>
      <c r="AP3" s="7">
        <v>0</v>
      </c>
    </row>
    <row r="4" spans="1:43">
      <c r="A4" s="6" t="s">
        <v>167</v>
      </c>
      <c r="B4" s="6"/>
      <c r="C4" s="6" t="s">
        <v>52</v>
      </c>
      <c r="D4" s="6" t="s">
        <v>53</v>
      </c>
      <c r="E4" s="6" t="s">
        <v>63</v>
      </c>
      <c r="F4" s="6" t="s">
        <v>164</v>
      </c>
      <c r="G4" s="6" t="s">
        <v>38</v>
      </c>
      <c r="H4" s="6" t="s">
        <v>132</v>
      </c>
      <c r="I4" s="7">
        <v>0</v>
      </c>
      <c r="J4" s="7"/>
      <c r="K4" s="6">
        <v>0</v>
      </c>
      <c r="L4" s="8" t="d">
        <v>2024-04-26</v>
      </c>
      <c r="M4" s="6"/>
      <c r="N4" s="6"/>
      <c r="O4" s="6"/>
      <c r="P4" s="6" t="s">
        <v>40</v>
      </c>
      <c r="Q4" s="6" t="s">
        <v>165</v>
      </c>
      <c r="R4" s="6" t="s">
        <v>90</v>
      </c>
      <c r="S4" s="6" t="s">
        <v>168</v>
      </c>
      <c r="T4" s="8" t="d">
        <v>2023-12-01</v>
      </c>
      <c r="U4" s="8" t="d">
        <v>2024-04-26</v>
      </c>
      <c r="V4" s="6"/>
      <c r="W4" s="6"/>
      <c r="X4" s="6" t="s">
        <v>43</v>
      </c>
      <c r="Y4" s="6" t="s">
        <v>46</v>
      </c>
      <c r="Z4" s="6" t="s">
        <v>46</v>
      </c>
      <c r="AC4" s="7"/>
      <c r="AD4" s="7">
        <v>0</v>
      </c>
      <c r="AE4" s="7">
        <v>0</v>
      </c>
      <c r="AF4" s="7">
        <v>0</v>
      </c>
      <c r="AG4" s="7">
        <v>0</v>
      </c>
      <c r="AH4" s="6" t="s">
        <v>46</v>
      </c>
      <c r="AI4" s="6" t="s">
        <v>46</v>
      </c>
      <c r="AJ4" s="6" t="s">
        <v>39</v>
      </c>
      <c r="AK4" s="6" t="s">
        <v>46</v>
      </c>
      <c r="AL4" s="6"/>
      <c r="AM4" s="6"/>
      <c r="AN4" s="7">
        <v>0</v>
      </c>
      <c r="AO4" s="6" t="s">
        <v>46</v>
      </c>
      <c r="AP4" s="7">
        <v>0</v>
      </c>
    </row>
    <row r="5" spans="1:43">
      <c r="A5" s="6" t="s">
        <v>171</v>
      </c>
      <c r="B5" s="6"/>
      <c r="C5" s="6" t="s">
        <v>172</v>
      </c>
      <c r="D5" s="6" t="s">
        <v>53</v>
      </c>
      <c r="E5" s="6" t="s">
        <v>63</v>
      </c>
      <c r="F5" s="6" t="s">
        <v>164</v>
      </c>
      <c r="G5" s="6" t="s">
        <v>38</v>
      </c>
      <c r="H5" s="6" t="s">
        <v>132</v>
      </c>
      <c r="I5" s="7">
        <v>0</v>
      </c>
      <c r="J5" s="7"/>
      <c r="K5" s="6">
        <v>0</v>
      </c>
      <c r="L5" s="8" t="d">
        <v>2024-01-21</v>
      </c>
      <c r="M5" s="6"/>
      <c r="N5" s="6"/>
      <c r="O5" s="6"/>
      <c r="P5" s="6" t="s">
        <v>86</v>
      </c>
      <c r="Q5" s="6" t="s">
        <v>165</v>
      </c>
      <c r="R5" s="6" t="s">
        <v>81</v>
      </c>
      <c r="S5" s="6" t="s">
        <v>173</v>
      </c>
      <c r="T5" s="8" t="d">
        <v>2023-08-02</v>
      </c>
      <c r="U5" s="8" t="d">
        <v>2024-01-21</v>
      </c>
      <c r="V5" s="6"/>
      <c r="W5" s="6"/>
      <c r="X5" s="6" t="s">
        <v>43</v>
      </c>
      <c r="Y5" s="6" t="s">
        <v>46</v>
      </c>
      <c r="Z5" s="6" t="s">
        <v>46</v>
      </c>
      <c r="AC5" s="7"/>
      <c r="AD5" s="7">
        <v>0</v>
      </c>
      <c r="AE5" s="7">
        <v>0</v>
      </c>
      <c r="AF5" s="7">
        <v>0</v>
      </c>
      <c r="AG5" s="7">
        <v>0</v>
      </c>
      <c r="AH5" s="6" t="s">
        <v>46</v>
      </c>
      <c r="AI5" s="6" t="s">
        <v>46</v>
      </c>
      <c r="AJ5" s="6" t="s">
        <v>39</v>
      </c>
      <c r="AK5" s="6" t="s">
        <v>46</v>
      </c>
      <c r="AL5" s="6"/>
      <c r="AM5" s="6"/>
      <c r="AN5" s="7">
        <v>0</v>
      </c>
      <c r="AO5" s="6" t="s">
        <v>46</v>
      </c>
      <c r="AP5" s="7">
        <v>0</v>
      </c>
    </row>
    <row r="6" spans="1:43">
      <c r="A6" s="6" t="s">
        <v>174</v>
      </c>
      <c r="B6" s="6"/>
      <c r="C6" s="6" t="s">
        <v>175</v>
      </c>
      <c r="D6" s="6" t="s">
        <v>126</v>
      </c>
      <c r="E6" s="6" t="s">
        <v>127</v>
      </c>
      <c r="F6" s="6" t="s">
        <v>164</v>
      </c>
      <c r="G6" s="6" t="s">
        <v>176</v>
      </c>
      <c r="H6" s="6" t="s">
        <v>132</v>
      </c>
      <c r="I6" s="7">
        <v>0</v>
      </c>
      <c r="J6" s="7"/>
      <c r="K6" s="6">
        <v>0</v>
      </c>
      <c r="L6" s="8" t="d">
        <v>2024-03-07</v>
      </c>
      <c r="M6" s="6"/>
      <c r="N6" s="6"/>
      <c r="O6" s="6"/>
      <c r="P6" s="6" t="s">
        <v>80</v>
      </c>
      <c r="Q6" s="6" t="s">
        <v>165</v>
      </c>
      <c r="R6" s="6" t="s">
        <v>65</v>
      </c>
      <c r="S6" s="6" t="s">
        <v>170</v>
      </c>
      <c r="T6" s="8" t="d">
        <v>2023-09-12</v>
      </c>
      <c r="U6" s="8" t="d">
        <v>2024-03-07</v>
      </c>
      <c r="V6" s="6"/>
      <c r="W6" s="6"/>
      <c r="X6" s="6" t="s">
        <v>129</v>
      </c>
      <c r="Y6" s="6" t="s">
        <v>46</v>
      </c>
      <c r="Z6" s="6" t="s">
        <v>46</v>
      </c>
      <c r="AC6" s="7"/>
      <c r="AD6" s="7">
        <v>0</v>
      </c>
      <c r="AE6" s="7">
        <v>0</v>
      </c>
      <c r="AF6" s="7">
        <v>0</v>
      </c>
      <c r="AG6" s="7">
        <v>0</v>
      </c>
      <c r="AH6" s="6" t="s">
        <v>46</v>
      </c>
      <c r="AI6" s="6" t="s">
        <v>46</v>
      </c>
      <c r="AJ6" s="6" t="s">
        <v>132</v>
      </c>
      <c r="AK6" s="6" t="s">
        <v>46</v>
      </c>
      <c r="AL6" s="6"/>
      <c r="AM6" s="6"/>
      <c r="AN6" s="7">
        <v>0</v>
      </c>
      <c r="AO6" s="6" t="s">
        <v>46</v>
      </c>
      <c r="AP6" s="7">
        <v>0</v>
      </c>
    </row>
    <row r="7" spans="1:43">
      <c r="A7" s="6" t="s">
        <v>177</v>
      </c>
      <c r="B7" s="6"/>
      <c r="C7" s="6" t="s">
        <v>145</v>
      </c>
      <c r="D7" s="6" t="s">
        <v>126</v>
      </c>
      <c r="E7" s="6" t="s">
        <v>152</v>
      </c>
      <c r="F7" s="6" t="s">
        <v>164</v>
      </c>
      <c r="G7" s="6" t="s">
        <v>176</v>
      </c>
      <c r="H7" s="6" t="s">
        <v>132</v>
      </c>
      <c r="I7" s="7">
        <v>0</v>
      </c>
      <c r="J7" s="7"/>
      <c r="K7" s="6">
        <v>0</v>
      </c>
      <c r="L7" s="8" t="d">
        <v>2024-02-05</v>
      </c>
      <c r="M7" s="6"/>
      <c r="N7" s="6"/>
      <c r="O7" s="6"/>
      <c r="P7" s="6" t="s">
        <v>55</v>
      </c>
      <c r="Q7" s="6" t="s">
        <v>165</v>
      </c>
      <c r="R7" s="6" t="s">
        <v>56</v>
      </c>
      <c r="S7" s="6" t="s">
        <v>173</v>
      </c>
      <c r="T7" s="8" t="d">
        <v>2023-09-20</v>
      </c>
      <c r="U7" s="8" t="d">
        <v>2024-02-05</v>
      </c>
      <c r="V7" s="6"/>
      <c r="W7" s="6"/>
      <c r="X7" s="6" t="s">
        <v>129</v>
      </c>
      <c r="Y7" s="6" t="s">
        <v>46</v>
      </c>
      <c r="Z7" s="6" t="s">
        <v>46</v>
      </c>
      <c r="AC7" s="7"/>
      <c r="AD7" s="7">
        <v>0</v>
      </c>
      <c r="AE7" s="7">
        <v>0</v>
      </c>
      <c r="AF7" s="7">
        <v>0</v>
      </c>
      <c r="AG7" s="7">
        <v>0</v>
      </c>
      <c r="AH7" s="6" t="s">
        <v>46</v>
      </c>
      <c r="AI7" s="6" t="s">
        <v>46</v>
      </c>
      <c r="AJ7" s="6" t="s">
        <v>132</v>
      </c>
      <c r="AK7" s="6" t="s">
        <v>46</v>
      </c>
      <c r="AL7" s="6"/>
      <c r="AM7" s="6"/>
      <c r="AN7" s="7">
        <v>0</v>
      </c>
      <c r="AO7" s="6" t="s">
        <v>46</v>
      </c>
      <c r="AP7" s="7">
        <v>0</v>
      </c>
    </row>
    <row r="8" spans="1:43">
      <c r="A8" s="6" t="s">
        <v>178</v>
      </c>
      <c r="B8" s="6"/>
      <c r="C8" s="6" t="s">
        <v>162</v>
      </c>
      <c r="D8" s="6" t="s">
        <v>126</v>
      </c>
      <c r="E8" s="6" t="s">
        <v>179</v>
      </c>
      <c r="F8" s="6" t="s">
        <v>164</v>
      </c>
      <c r="G8" s="6" t="s">
        <v>176</v>
      </c>
      <c r="H8" s="6" t="s">
        <v>132</v>
      </c>
      <c r="I8" s="7">
        <v>0</v>
      </c>
      <c r="J8" s="7"/>
      <c r="K8" s="6">
        <v>0</v>
      </c>
      <c r="L8" s="8" t="d">
        <v>2024-02-10</v>
      </c>
      <c r="M8" s="6"/>
      <c r="N8" s="6"/>
      <c r="O8" s="6"/>
      <c r="P8" s="6" t="s">
        <v>64</v>
      </c>
      <c r="Q8" s="6" t="s">
        <v>165</v>
      </c>
      <c r="R8" s="6" t="s">
        <v>42</v>
      </c>
      <c r="S8" s="6" t="s">
        <v>166</v>
      </c>
      <c r="T8" s="8" t="d">
        <v>2023-10-08</v>
      </c>
      <c r="U8" s="8" t="d">
        <v>2024-02-10</v>
      </c>
      <c r="V8" s="6"/>
      <c r="W8" s="6"/>
      <c r="X8" s="6" t="s">
        <v>129</v>
      </c>
      <c r="Y8" s="6" t="s">
        <v>46</v>
      </c>
      <c r="Z8" s="6" t="s">
        <v>46</v>
      </c>
      <c r="AC8" s="7"/>
      <c r="AD8" s="7">
        <v>0</v>
      </c>
      <c r="AE8" s="7">
        <v>0</v>
      </c>
      <c r="AF8" s="7">
        <v>0</v>
      </c>
      <c r="AG8" s="7">
        <v>0</v>
      </c>
      <c r="AH8" s="6" t="s">
        <v>46</v>
      </c>
      <c r="AI8" s="6" t="s">
        <v>46</v>
      </c>
      <c r="AJ8" s="6" t="s">
        <v>132</v>
      </c>
      <c r="AK8" s="6" t="s">
        <v>46</v>
      </c>
      <c r="AL8" s="6"/>
      <c r="AM8" s="6"/>
      <c r="AN8" s="7">
        <v>0</v>
      </c>
      <c r="AO8" s="6" t="s">
        <v>46</v>
      </c>
      <c r="AP8" s="7">
        <v>0</v>
      </c>
    </row>
    <row r="9" spans="1:43">
      <c r="A9" s="6" t="s">
        <v>256</v>
      </c>
      <c r="B9" s="6"/>
      <c r="C9" s="6" t="s">
        <v>121</v>
      </c>
      <c r="D9" s="6" t="s">
        <v>53</v>
      </c>
      <c r="E9" s="6" t="s">
        <v>63</v>
      </c>
      <c r="F9" s="6" t="s">
        <v>164</v>
      </c>
      <c r="G9" s="6" t="s">
        <v>38</v>
      </c>
      <c r="H9" s="6" t="s">
        <v>132</v>
      </c>
      <c r="I9" s="7">
        <v>0</v>
      </c>
      <c r="J9" s="7"/>
      <c r="K9" s="6">
        <v>0</v>
      </c>
      <c r="L9" s="8" t="d">
        <v>2024-11-20</v>
      </c>
      <c r="M9" s="6"/>
      <c r="N9" s="6"/>
      <c r="O9" s="6"/>
      <c r="P9" s="6" t="s">
        <v>80</v>
      </c>
      <c r="Q9" s="6" t="s">
        <v>165</v>
      </c>
      <c r="R9" s="6" t="s">
        <v>142</v>
      </c>
      <c r="S9" s="6" t="s">
        <v>166</v>
      </c>
      <c r="T9" s="8" t="d">
        <v>2024-08-07</v>
      </c>
      <c r="U9" s="8" t="d">
        <v>2024-11-20</v>
      </c>
      <c r="V9" s="6"/>
      <c r="W9" s="6"/>
      <c r="X9" s="6" t="s">
        <v>43</v>
      </c>
      <c r="Y9" s="6" t="s">
        <v>46</v>
      </c>
      <c r="Z9" s="6" t="s">
        <v>46</v>
      </c>
      <c r="AC9" s="7"/>
      <c r="AD9" s="7">
        <v>0</v>
      </c>
      <c r="AE9" s="7">
        <v>0</v>
      </c>
      <c r="AF9" s="7">
        <v>0</v>
      </c>
      <c r="AG9" s="7">
        <v>0</v>
      </c>
      <c r="AH9" s="6" t="s">
        <v>46</v>
      </c>
      <c r="AI9" s="6" t="s">
        <v>46</v>
      </c>
      <c r="AJ9" s="6" t="s">
        <v>39</v>
      </c>
      <c r="AK9" s="6" t="s">
        <v>46</v>
      </c>
      <c r="AL9" s="6"/>
      <c r="AM9" s="6"/>
      <c r="AN9" s="7">
        <v>0</v>
      </c>
      <c r="AO9" s="6" t="s">
        <v>46</v>
      </c>
      <c r="AP9" s="7">
        <v>0</v>
      </c>
    </row>
    <row r="10" spans="1:43">
      <c r="A10" s="6" t="s">
        <v>258</v>
      </c>
      <c r="B10" s="6"/>
      <c r="C10" s="6" t="s">
        <v>121</v>
      </c>
      <c r="D10" s="6" t="s">
        <v>53</v>
      </c>
      <c r="E10" s="6" t="s">
        <v>36</v>
      </c>
      <c r="F10" s="6" t="s">
        <v>164</v>
      </c>
      <c r="G10" s="6" t="s">
        <v>38</v>
      </c>
      <c r="H10" s="6" t="s">
        <v>132</v>
      </c>
      <c r="I10" s="7">
        <v>0</v>
      </c>
      <c r="J10" s="7"/>
      <c r="K10" s="6">
        <v>0</v>
      </c>
      <c r="L10" s="8" t="d">
        <v>2024-08-01</v>
      </c>
      <c r="M10" s="6"/>
      <c r="N10" s="6"/>
      <c r="O10" s="6"/>
      <c r="P10" s="6" t="s">
        <v>64</v>
      </c>
      <c r="Q10" s="6" t="s">
        <v>165</v>
      </c>
      <c r="R10" s="6" t="s">
        <v>81</v>
      </c>
      <c r="S10" s="6" t="s">
        <v>170</v>
      </c>
      <c r="T10" s="8" t="d">
        <v>2024-02-10</v>
      </c>
      <c r="U10" s="8" t="d">
        <v>2024-08-01</v>
      </c>
      <c r="V10" s="6"/>
      <c r="W10" s="6"/>
      <c r="X10" s="6" t="s">
        <v>43</v>
      </c>
      <c r="Y10" s="6" t="s">
        <v>46</v>
      </c>
      <c r="Z10" s="6" t="s">
        <v>46</v>
      </c>
      <c r="AC10" s="7"/>
      <c r="AD10" s="7">
        <v>0</v>
      </c>
      <c r="AE10" s="7">
        <v>0</v>
      </c>
      <c r="AF10" s="7">
        <v>0</v>
      </c>
      <c r="AG10" s="7">
        <v>0</v>
      </c>
      <c r="AH10" s="6" t="s">
        <v>46</v>
      </c>
      <c r="AI10" s="6" t="s">
        <v>46</v>
      </c>
      <c r="AJ10" s="6" t="s">
        <v>39</v>
      </c>
      <c r="AK10" s="6" t="s">
        <v>46</v>
      </c>
      <c r="AL10" s="6"/>
      <c r="AM10" s="6"/>
      <c r="AN10" s="7">
        <v>0</v>
      </c>
      <c r="AO10" s="6" t="s">
        <v>46</v>
      </c>
      <c r="AP10" s="7">
        <v>0</v>
      </c>
    </row>
    <row r="11" spans="1:43">
      <c r="A11" s="6" t="s">
        <v>259</v>
      </c>
      <c r="B11" s="6"/>
      <c r="C11" s="6" t="s">
        <v>62</v>
      </c>
      <c r="D11" s="6" t="s">
        <v>35</v>
      </c>
      <c r="E11" s="6" t="s">
        <v>36</v>
      </c>
      <c r="F11" s="6" t="s">
        <v>164</v>
      </c>
      <c r="G11" s="6" t="s">
        <v>38</v>
      </c>
      <c r="H11" s="6" t="s">
        <v>132</v>
      </c>
      <c r="I11" s="7">
        <v>0</v>
      </c>
      <c r="J11" s="7"/>
      <c r="K11" s="6">
        <v>0</v>
      </c>
      <c r="L11" s="8" t="d">
        <v>2024-10-30</v>
      </c>
      <c r="M11" s="6"/>
      <c r="N11" s="6"/>
      <c r="O11" s="6"/>
      <c r="P11" s="6" t="s">
        <v>64</v>
      </c>
      <c r="Q11" s="6" t="s">
        <v>165</v>
      </c>
      <c r="R11" s="6" t="s">
        <v>142</v>
      </c>
      <c r="S11" s="6" t="s">
        <v>168</v>
      </c>
      <c r="T11" s="8" t="d">
        <v>2024-06-07</v>
      </c>
      <c r="U11" s="8" t="d">
        <v>2024-10-30</v>
      </c>
      <c r="V11" s="6"/>
      <c r="W11" s="6"/>
      <c r="X11" s="6" t="s">
        <v>43</v>
      </c>
      <c r="Y11" s="6" t="s">
        <v>46</v>
      </c>
      <c r="Z11" s="6" t="s">
        <v>46</v>
      </c>
      <c r="AC11" s="7"/>
      <c r="AD11" s="7">
        <v>0</v>
      </c>
      <c r="AE11" s="7">
        <v>0</v>
      </c>
      <c r="AF11" s="7">
        <v>0</v>
      </c>
      <c r="AG11" s="7">
        <v>0</v>
      </c>
      <c r="AH11" s="6" t="s">
        <v>46</v>
      </c>
      <c r="AI11" s="6" t="s">
        <v>46</v>
      </c>
      <c r="AJ11" s="6" t="s">
        <v>39</v>
      </c>
      <c r="AK11" s="6" t="s">
        <v>46</v>
      </c>
      <c r="AL11" s="6"/>
      <c r="AM11" s="6"/>
      <c r="AN11" s="7">
        <v>0</v>
      </c>
      <c r="AO11" s="6" t="s">
        <v>46</v>
      </c>
      <c r="AP11" s="7">
        <v>0</v>
      </c>
    </row>
    <row r="12" spans="1:43">
      <c r="A12" s="6" t="s">
        <v>260</v>
      </c>
      <c r="B12" s="6"/>
      <c r="C12" s="6" t="s">
        <v>69</v>
      </c>
      <c r="D12" s="6" t="s">
        <v>53</v>
      </c>
      <c r="E12" s="6" t="s">
        <v>79</v>
      </c>
      <c r="F12" s="6" t="s">
        <v>164</v>
      </c>
      <c r="G12" s="6" t="s">
        <v>38</v>
      </c>
      <c r="H12" s="6" t="s">
        <v>132</v>
      </c>
      <c r="I12" s="7">
        <v>0</v>
      </c>
      <c r="J12" s="7"/>
      <c r="K12" s="6">
        <v>0</v>
      </c>
      <c r="L12" s="8" t="d">
        <v>2024-10-21</v>
      </c>
      <c r="M12" s="6"/>
      <c r="N12" s="6"/>
      <c r="O12" s="6"/>
      <c r="P12" s="6" t="s">
        <v>86</v>
      </c>
      <c r="Q12" s="6" t="s">
        <v>165</v>
      </c>
      <c r="R12" s="6" t="s">
        <v>42</v>
      </c>
      <c r="S12" s="6" t="s">
        <v>170</v>
      </c>
      <c r="T12" s="8" t="d">
        <v>2024-08-21</v>
      </c>
      <c r="U12" s="8" t="d">
        <v>2024-10-21</v>
      </c>
      <c r="V12" s="6"/>
      <c r="W12" s="6"/>
      <c r="X12" s="6" t="s">
        <v>43</v>
      </c>
      <c r="Y12" s="6" t="s">
        <v>46</v>
      </c>
      <c r="Z12" s="6" t="s">
        <v>46</v>
      </c>
      <c r="AC12" s="7"/>
      <c r="AD12" s="7">
        <v>0</v>
      </c>
      <c r="AE12" s="7">
        <v>0</v>
      </c>
      <c r="AF12" s="7">
        <v>0</v>
      </c>
      <c r="AG12" s="7">
        <v>0</v>
      </c>
      <c r="AH12" s="6" t="s">
        <v>46</v>
      </c>
      <c r="AI12" s="6" t="s">
        <v>46</v>
      </c>
      <c r="AJ12" s="6" t="s">
        <v>39</v>
      </c>
      <c r="AK12" s="6" t="s">
        <v>46</v>
      </c>
      <c r="AL12" s="6"/>
      <c r="AM12" s="6"/>
      <c r="AN12" s="7">
        <v>0</v>
      </c>
      <c r="AO12" s="6" t="s">
        <v>46</v>
      </c>
      <c r="AP12" s="7">
        <v>0</v>
      </c>
    </row>
    <row r="13" spans="1:43">
      <c r="A13" s="6" t="s">
        <v>262</v>
      </c>
      <c r="B13" s="6"/>
      <c r="C13" s="6" t="s">
        <v>145</v>
      </c>
      <c r="D13" s="6" t="s">
        <v>126</v>
      </c>
      <c r="E13" s="6" t="s">
        <v>149</v>
      </c>
      <c r="F13" s="6" t="s">
        <v>164</v>
      </c>
      <c r="G13" s="6" t="s">
        <v>176</v>
      </c>
      <c r="H13" s="6" t="s">
        <v>132</v>
      </c>
      <c r="I13" s="7">
        <v>0</v>
      </c>
      <c r="J13" s="7"/>
      <c r="K13" s="6">
        <v>0</v>
      </c>
      <c r="L13" s="8" t="d">
        <v>2024-10-26</v>
      </c>
      <c r="M13" s="6"/>
      <c r="N13" s="6"/>
      <c r="O13" s="6"/>
      <c r="P13" s="6" t="s">
        <v>40</v>
      </c>
      <c r="Q13" s="6" t="s">
        <v>165</v>
      </c>
      <c r="R13" s="6" t="s">
        <v>42</v>
      </c>
      <c r="S13" s="6" t="s">
        <v>168</v>
      </c>
      <c r="T13" s="8" t="d">
        <v>2024-07-10</v>
      </c>
      <c r="U13" s="8" t="d">
        <v>2024-10-26</v>
      </c>
      <c r="V13" s="6"/>
      <c r="W13" s="6"/>
      <c r="X13" s="6" t="s">
        <v>129</v>
      </c>
      <c r="Y13" s="6" t="s">
        <v>46</v>
      </c>
      <c r="Z13" s="6" t="s">
        <v>46</v>
      </c>
      <c r="AC13" s="7"/>
      <c r="AD13" s="7">
        <v>0</v>
      </c>
      <c r="AE13" s="7">
        <v>0</v>
      </c>
      <c r="AF13" s="7">
        <v>0</v>
      </c>
      <c r="AG13" s="7">
        <v>0</v>
      </c>
      <c r="AH13" s="6" t="s">
        <v>46</v>
      </c>
      <c r="AI13" s="6" t="s">
        <v>46</v>
      </c>
      <c r="AJ13" s="6" t="s">
        <v>132</v>
      </c>
      <c r="AK13" s="6" t="s">
        <v>46</v>
      </c>
      <c r="AL13" s="6"/>
      <c r="AM13" s="6"/>
      <c r="AN13" s="7">
        <v>0</v>
      </c>
      <c r="AO13" s="6" t="s">
        <v>46</v>
      </c>
      <c r="AP13" s="7">
        <v>0</v>
      </c>
    </row>
    <row r="14" spans="1:43">
      <c r="A14" s="6" t="s">
        <v>265</v>
      </c>
      <c r="B14" s="6"/>
      <c r="C14" s="6" t="s">
        <v>244</v>
      </c>
      <c r="D14" s="6" t="s">
        <v>126</v>
      </c>
      <c r="E14" s="6" t="s">
        <v>237</v>
      </c>
      <c r="F14" s="6" t="s">
        <v>164</v>
      </c>
      <c r="G14" s="6" t="s">
        <v>176</v>
      </c>
      <c r="H14" s="6" t="s">
        <v>132</v>
      </c>
      <c r="I14" s="7">
        <v>0</v>
      </c>
      <c r="J14" s="7"/>
      <c r="K14" s="6">
        <v>0</v>
      </c>
      <c r="L14" s="8" t="d">
        <v>2024-07-05</v>
      </c>
      <c r="M14" s="6"/>
      <c r="N14" s="6"/>
      <c r="O14" s="6"/>
      <c r="P14" s="6" t="s">
        <v>55</v>
      </c>
      <c r="Q14" s="6" t="s">
        <v>165</v>
      </c>
      <c r="R14" s="6" t="s">
        <v>42</v>
      </c>
      <c r="S14" s="6" t="s">
        <v>170</v>
      </c>
      <c r="T14" s="8" t="d">
        <v>2024-02-20</v>
      </c>
      <c r="U14" s="8" t="d">
        <v>2024-07-05</v>
      </c>
      <c r="V14" s="6"/>
      <c r="W14" s="6"/>
      <c r="X14" s="6" t="s">
        <v>129</v>
      </c>
      <c r="Y14" s="6" t="s">
        <v>46</v>
      </c>
      <c r="Z14" s="6" t="s">
        <v>46</v>
      </c>
      <c r="AC14" s="7"/>
      <c r="AD14" s="7">
        <v>0</v>
      </c>
      <c r="AE14" s="7">
        <v>0</v>
      </c>
      <c r="AF14" s="7">
        <v>0</v>
      </c>
      <c r="AG14" s="7">
        <v>0</v>
      </c>
      <c r="AH14" s="6" t="s">
        <v>46</v>
      </c>
      <c r="AI14" s="6" t="s">
        <v>46</v>
      </c>
      <c r="AJ14" s="6" t="s">
        <v>132</v>
      </c>
      <c r="AK14" s="6" t="s">
        <v>46</v>
      </c>
      <c r="AL14" s="6"/>
      <c r="AM14" s="6"/>
      <c r="AN14" s="7">
        <v>0</v>
      </c>
      <c r="AO14" s="6" t="s">
        <v>46</v>
      </c>
      <c r="AP14" s="7">
        <v>0</v>
      </c>
    </row>
    <row r="15" spans="1:43">
      <c r="A15" s="6" t="s">
        <v>257</v>
      </c>
      <c r="B15" s="6"/>
      <c r="C15" s="6" t="s">
        <v>52</v>
      </c>
      <c r="D15" s="6" t="s">
        <v>53</v>
      </c>
      <c r="E15" s="6" t="s">
        <v>63</v>
      </c>
      <c r="F15" s="6" t="s">
        <v>164</v>
      </c>
      <c r="G15" s="6" t="s">
        <v>38</v>
      </c>
      <c r="H15" s="6" t="s">
        <v>132</v>
      </c>
      <c r="I15" s="7">
        <v>0</v>
      </c>
      <c r="J15" s="7"/>
      <c r="K15" s="6">
        <v>0</v>
      </c>
      <c r="L15" s="8" t="d">
        <v>2025-03-14</v>
      </c>
      <c r="M15" s="6"/>
      <c r="N15" s="6"/>
      <c r="O15" s="6"/>
      <c r="P15" s="6" t="s">
        <v>40</v>
      </c>
      <c r="Q15" s="6" t="s">
        <v>165</v>
      </c>
      <c r="R15" s="6" t="s">
        <v>81</v>
      </c>
      <c r="S15" s="6" t="s">
        <v>170</v>
      </c>
      <c r="T15" s="8" t="d">
        <v>2024-11-14</v>
      </c>
      <c r="U15" s="8" t="d">
        <v>2025-03-14</v>
      </c>
      <c r="V15" s="6"/>
      <c r="W15" s="6"/>
      <c r="X15" s="6" t="s">
        <v>43</v>
      </c>
      <c r="Y15" s="6" t="s">
        <v>46</v>
      </c>
      <c r="Z15" s="6" t="s">
        <v>46</v>
      </c>
      <c r="AC15" s="7"/>
      <c r="AD15" s="7">
        <v>0</v>
      </c>
      <c r="AE15" s="7">
        <v>0</v>
      </c>
      <c r="AF15" s="7">
        <v>0</v>
      </c>
      <c r="AG15" s="7">
        <v>0</v>
      </c>
      <c r="AH15" s="6" t="s">
        <v>46</v>
      </c>
      <c r="AI15" s="6" t="s">
        <v>46</v>
      </c>
      <c r="AJ15" s="6" t="s">
        <v>39</v>
      </c>
      <c r="AK15" s="6" t="s">
        <v>46</v>
      </c>
      <c r="AL15" s="6"/>
      <c r="AM15" s="6"/>
      <c r="AN15" s="7">
        <v>0</v>
      </c>
      <c r="AO15" s="6" t="s">
        <v>46</v>
      </c>
      <c r="AP15" s="7">
        <v>0</v>
      </c>
    </row>
    <row r="16" spans="1:43">
      <c r="A16" s="6" t="s">
        <v>261</v>
      </c>
      <c r="B16" s="6"/>
      <c r="C16" s="6" t="s">
        <v>125</v>
      </c>
      <c r="D16" s="6" t="s">
        <v>126</v>
      </c>
      <c r="E16" s="6" t="s">
        <v>152</v>
      </c>
      <c r="F16" s="6" t="s">
        <v>164</v>
      </c>
      <c r="G16" s="6" t="s">
        <v>176</v>
      </c>
      <c r="H16" s="6" t="s">
        <v>132</v>
      </c>
      <c r="I16" s="7">
        <v>0</v>
      </c>
      <c r="J16" s="7"/>
      <c r="K16" s="6">
        <v>0</v>
      </c>
      <c r="L16" s="8" t="d">
        <v>2025-01-23</v>
      </c>
      <c r="M16" s="6"/>
      <c r="N16" s="6"/>
      <c r="O16" s="6"/>
      <c r="P16" s="6" t="s">
        <v>55</v>
      </c>
      <c r="Q16" s="6" t="s">
        <v>165</v>
      </c>
      <c r="R16" s="6" t="s">
        <v>42</v>
      </c>
      <c r="S16" s="6" t="s">
        <v>166</v>
      </c>
      <c r="T16" s="8" t="d">
        <v>2024-10-08</v>
      </c>
      <c r="U16" s="8" t="d">
        <v>2025-01-23</v>
      </c>
      <c r="V16" s="6"/>
      <c r="W16" s="6"/>
      <c r="X16" s="6" t="s">
        <v>129</v>
      </c>
      <c r="Y16" s="6" t="s">
        <v>46</v>
      </c>
      <c r="Z16" s="6" t="s">
        <v>46</v>
      </c>
      <c r="AC16" s="7"/>
      <c r="AD16" s="7">
        <v>0</v>
      </c>
      <c r="AE16" s="7">
        <v>0</v>
      </c>
      <c r="AF16" s="7">
        <v>0</v>
      </c>
      <c r="AG16" s="7">
        <v>0</v>
      </c>
      <c r="AH16" s="6" t="s">
        <v>46</v>
      </c>
      <c r="AI16" s="6" t="s">
        <v>46</v>
      </c>
      <c r="AJ16" s="6" t="s">
        <v>132</v>
      </c>
      <c r="AK16" s="6" t="s">
        <v>46</v>
      </c>
      <c r="AL16" s="6"/>
      <c r="AM16" s="6"/>
      <c r="AN16" s="7">
        <v>0</v>
      </c>
      <c r="AO16" s="6" t="s">
        <v>46</v>
      </c>
      <c r="AP16" s="7">
        <v>0</v>
      </c>
    </row>
    <row r="17" spans="1:42">
      <c r="A17" s="6" t="s">
        <v>263</v>
      </c>
      <c r="B17" s="6"/>
      <c r="C17" s="6" t="s">
        <v>175</v>
      </c>
      <c r="D17" s="6" t="s">
        <v>126</v>
      </c>
      <c r="E17" s="6" t="s">
        <v>149</v>
      </c>
      <c r="F17" s="6" t="s">
        <v>164</v>
      </c>
      <c r="G17" s="6" t="s">
        <v>176</v>
      </c>
      <c r="H17" s="6" t="s">
        <v>132</v>
      </c>
      <c r="I17" s="7">
        <v>0</v>
      </c>
      <c r="J17" s="7"/>
      <c r="K17" s="6">
        <v>0</v>
      </c>
      <c r="L17" s="8" t="d">
        <v>2025-01-06</v>
      </c>
      <c r="M17" s="6"/>
      <c r="N17" s="6"/>
      <c r="O17" s="6"/>
      <c r="P17" s="6" t="s">
        <v>40</v>
      </c>
      <c r="Q17" s="6" t="s">
        <v>165</v>
      </c>
      <c r="R17" s="6" t="s">
        <v>142</v>
      </c>
      <c r="S17" s="6" t="s">
        <v>170</v>
      </c>
      <c r="T17" s="8" t="d">
        <v>2024-09-10</v>
      </c>
      <c r="U17" s="8" t="d">
        <v>2025-01-06</v>
      </c>
      <c r="V17" s="6"/>
      <c r="W17" s="6"/>
      <c r="X17" s="6" t="s">
        <v>129</v>
      </c>
      <c r="Y17" s="6" t="s">
        <v>46</v>
      </c>
      <c r="Z17" s="6" t="s">
        <v>46</v>
      </c>
      <c r="AC17" s="7"/>
      <c r="AD17" s="7">
        <v>0</v>
      </c>
      <c r="AE17" s="7">
        <v>0</v>
      </c>
      <c r="AF17" s="7">
        <v>0</v>
      </c>
      <c r="AG17" s="7">
        <v>0</v>
      </c>
      <c r="AH17" s="6" t="s">
        <v>46</v>
      </c>
      <c r="AI17" s="6" t="s">
        <v>46</v>
      </c>
      <c r="AJ17" s="6" t="s">
        <v>132</v>
      </c>
      <c r="AK17" s="6" t="s">
        <v>46</v>
      </c>
      <c r="AL17" s="6"/>
      <c r="AM17" s="6"/>
      <c r="AN17" s="7">
        <v>0</v>
      </c>
      <c r="AO17" s="6" t="s">
        <v>46</v>
      </c>
      <c r="AP17" s="7">
        <v>0</v>
      </c>
    </row>
    <row r="18" spans="1:42">
      <c r="A18" s="6" t="s">
        <v>264</v>
      </c>
      <c r="B18" s="6"/>
      <c r="C18" s="6" t="s">
        <v>145</v>
      </c>
      <c r="D18" s="6" t="s">
        <v>126</v>
      </c>
      <c r="E18" s="6" t="s">
        <v>127</v>
      </c>
      <c r="F18" s="6" t="s">
        <v>164</v>
      </c>
      <c r="G18" s="6" t="s">
        <v>176</v>
      </c>
      <c r="H18" s="6" t="s">
        <v>132</v>
      </c>
      <c r="I18" s="7">
        <v>0</v>
      </c>
      <c r="J18" s="7"/>
      <c r="K18" s="6">
        <v>0</v>
      </c>
      <c r="L18" s="8" t="d">
        <v>2025-04-28</v>
      </c>
      <c r="M18" s="6"/>
      <c r="N18" s="6"/>
      <c r="O18" s="6"/>
      <c r="P18" s="6" t="s">
        <v>64</v>
      </c>
      <c r="Q18" s="6" t="s">
        <v>165</v>
      </c>
      <c r="R18" s="6" t="s">
        <v>65</v>
      </c>
      <c r="S18" s="6" t="s">
        <v>170</v>
      </c>
      <c r="T18" s="8" t="d">
        <v>2025-02-25</v>
      </c>
      <c r="U18" s="8" t="d">
        <v>2025-04-28</v>
      </c>
      <c r="V18" s="6"/>
      <c r="W18" s="6"/>
      <c r="X18" s="6" t="s">
        <v>129</v>
      </c>
      <c r="Y18" s="6" t="s">
        <v>46</v>
      </c>
      <c r="Z18" s="6" t="s">
        <v>46</v>
      </c>
      <c r="AC18" s="7"/>
      <c r="AD18" s="7">
        <v>0</v>
      </c>
      <c r="AE18" s="7">
        <v>0</v>
      </c>
      <c r="AF18" s="7">
        <v>0</v>
      </c>
      <c r="AG18" s="7">
        <v>0</v>
      </c>
      <c r="AH18" s="6" t="s">
        <v>46</v>
      </c>
      <c r="AI18" s="6" t="s">
        <v>46</v>
      </c>
      <c r="AJ18" s="6" t="s">
        <v>132</v>
      </c>
      <c r="AK18" s="6" t="s">
        <v>46</v>
      </c>
      <c r="AL18" s="6"/>
      <c r="AM18" s="6"/>
      <c r="AN18" s="7">
        <v>0</v>
      </c>
      <c r="AO18" s="6" t="s">
        <v>46</v>
      </c>
      <c r="AP18" s="7">
        <v>0</v>
      </c>
    </row>
    <row r="19" spans="1:42">
      <c r="A19" s="6" t="s">
        <v>332</v>
      </c>
      <c r="B19" s="6"/>
      <c r="C19" s="6" t="s">
        <v>121</v>
      </c>
      <c r="D19" s="6" t="s">
        <v>53</v>
      </c>
      <c r="E19" s="6" t="s">
        <v>63</v>
      </c>
      <c r="F19" s="6" t="s">
        <v>164</v>
      </c>
      <c r="G19" s="6" t="s">
        <v>38</v>
      </c>
      <c r="H19" s="6" t="s">
        <v>132</v>
      </c>
      <c r="I19" s="7">
        <v>0</v>
      </c>
      <c r="J19" s="7"/>
      <c r="K19" s="6">
        <v>0</v>
      </c>
      <c r="L19" s="8" t="d">
        <v>2025-10-18</v>
      </c>
      <c r="M19" s="6"/>
      <c r="N19" s="6"/>
      <c r="O19" s="6"/>
      <c r="P19" s="6" t="s">
        <v>55</v>
      </c>
      <c r="Q19" s="6" t="s">
        <v>165</v>
      </c>
      <c r="R19" s="6" t="s">
        <v>95</v>
      </c>
      <c r="S19" s="6" t="s">
        <v>170</v>
      </c>
      <c r="T19" s="8" t="d">
        <v>2025-05-05</v>
      </c>
      <c r="U19" s="8" t="d">
        <v>2025-10-18</v>
      </c>
      <c r="V19" s="6"/>
      <c r="W19" s="6"/>
      <c r="X19" s="6" t="s">
        <v>43</v>
      </c>
      <c r="Y19" s="6" t="s">
        <v>46</v>
      </c>
      <c r="Z19" s="6" t="s">
        <v>46</v>
      </c>
      <c r="AC19" s="7"/>
      <c r="AD19" s="7">
        <v>0</v>
      </c>
      <c r="AE19" s="7">
        <v>0</v>
      </c>
      <c r="AF19" s="7">
        <v>0</v>
      </c>
      <c r="AG19" s="7">
        <v>0</v>
      </c>
      <c r="AH19" s="6" t="s">
        <v>46</v>
      </c>
      <c r="AI19" s="6" t="s">
        <v>46</v>
      </c>
      <c r="AJ19" s="6" t="s">
        <v>39</v>
      </c>
      <c r="AK19" s="6" t="s">
        <v>46</v>
      </c>
      <c r="AL19" s="6"/>
      <c r="AM19" s="6"/>
      <c r="AN19" s="7">
        <v>0</v>
      </c>
      <c r="AO19" s="6" t="s">
        <v>46</v>
      </c>
      <c r="AP19" s="7">
        <v>0</v>
      </c>
    </row>
    <row r="20" spans="1:42">
      <c r="A20" s="6" t="s">
        <v>333</v>
      </c>
      <c r="B20" s="6"/>
      <c r="C20" s="6" t="s">
        <v>34</v>
      </c>
      <c r="D20" s="6" t="s">
        <v>35</v>
      </c>
      <c r="E20" s="6" t="s">
        <v>197</v>
      </c>
      <c r="F20" s="6" t="s">
        <v>164</v>
      </c>
      <c r="G20" s="6" t="s">
        <v>38</v>
      </c>
      <c r="H20" s="6" t="s">
        <v>132</v>
      </c>
      <c r="I20" s="7">
        <v>0</v>
      </c>
      <c r="J20" s="7"/>
      <c r="K20" s="6">
        <v>0</v>
      </c>
      <c r="L20" s="8" t="d">
        <v>2025-07-26</v>
      </c>
      <c r="M20" s="6"/>
      <c r="N20" s="6"/>
      <c r="O20" s="6"/>
      <c r="P20" s="6" t="s">
        <v>86</v>
      </c>
      <c r="Q20" s="6" t="s">
        <v>165</v>
      </c>
      <c r="R20" s="6" t="s">
        <v>81</v>
      </c>
      <c r="S20" s="6" t="s">
        <v>166</v>
      </c>
      <c r="T20" s="8" t="d">
        <v>2025-02-15</v>
      </c>
      <c r="U20" s="8" t="d">
        <v>2025-07-26</v>
      </c>
      <c r="V20" s="6"/>
      <c r="W20" s="6"/>
      <c r="X20" s="6" t="s">
        <v>43</v>
      </c>
      <c r="Y20" s="6" t="s">
        <v>46</v>
      </c>
      <c r="Z20" s="6" t="s">
        <v>46</v>
      </c>
      <c r="AC20" s="7"/>
      <c r="AD20" s="7">
        <v>0</v>
      </c>
      <c r="AE20" s="7">
        <v>0</v>
      </c>
      <c r="AF20" s="7">
        <v>0</v>
      </c>
      <c r="AG20" s="7">
        <v>0</v>
      </c>
      <c r="AH20" s="6" t="s">
        <v>46</v>
      </c>
      <c r="AI20" s="6" t="s">
        <v>46</v>
      </c>
      <c r="AJ20" s="6" t="s">
        <v>39</v>
      </c>
      <c r="AK20" s="6" t="s">
        <v>46</v>
      </c>
      <c r="AL20" s="6"/>
      <c r="AM20" s="6"/>
      <c r="AN20" s="7">
        <v>0</v>
      </c>
      <c r="AO20" s="6" t="s">
        <v>46</v>
      </c>
      <c r="AP20" s="7">
        <v>0</v>
      </c>
    </row>
    <row r="21" spans="1:42">
      <c r="A21" s="6" t="s">
        <v>334</v>
      </c>
      <c r="B21" s="6"/>
      <c r="C21" s="6" t="s">
        <v>34</v>
      </c>
      <c r="D21" s="6" t="s">
        <v>35</v>
      </c>
      <c r="E21" s="6" t="s">
        <v>54</v>
      </c>
      <c r="F21" s="6" t="s">
        <v>164</v>
      </c>
      <c r="G21" s="6" t="s">
        <v>38</v>
      </c>
      <c r="H21" s="6" t="s">
        <v>132</v>
      </c>
      <c r="I21" s="7">
        <v>0</v>
      </c>
      <c r="J21" s="7"/>
      <c r="K21" s="6">
        <v>0</v>
      </c>
      <c r="L21" s="8" t="d">
        <v>2025-08-06</v>
      </c>
      <c r="M21" s="6"/>
      <c r="N21" s="6"/>
      <c r="O21" s="6"/>
      <c r="P21" s="6" t="s">
        <v>86</v>
      </c>
      <c r="Q21" s="6" t="s">
        <v>165</v>
      </c>
      <c r="R21" s="6" t="s">
        <v>95</v>
      </c>
      <c r="S21" s="6" t="s">
        <v>166</v>
      </c>
      <c r="T21" s="8" t="d">
        <v>2025-06-01</v>
      </c>
      <c r="U21" s="8" t="d">
        <v>2025-08-06</v>
      </c>
      <c r="V21" s="6"/>
      <c r="W21" s="6"/>
      <c r="X21" s="6" t="s">
        <v>43</v>
      </c>
      <c r="Y21" s="6" t="s">
        <v>46</v>
      </c>
      <c r="Z21" s="6" t="s">
        <v>46</v>
      </c>
      <c r="AC21" s="7"/>
      <c r="AD21" s="7">
        <v>0</v>
      </c>
      <c r="AE21" s="7">
        <v>0</v>
      </c>
      <c r="AF21" s="7">
        <v>0</v>
      </c>
      <c r="AG21" s="7">
        <v>0</v>
      </c>
      <c r="AH21" s="6" t="s">
        <v>46</v>
      </c>
      <c r="AI21" s="6" t="s">
        <v>46</v>
      </c>
      <c r="AJ21" s="6" t="s">
        <v>39</v>
      </c>
      <c r="AK21" s="6" t="s">
        <v>46</v>
      </c>
      <c r="AL21" s="6"/>
      <c r="AM21" s="6"/>
      <c r="AN21" s="7">
        <v>0</v>
      </c>
      <c r="AO21" s="6" t="s">
        <v>46</v>
      </c>
      <c r="AP21" s="7">
        <v>0</v>
      </c>
    </row>
    <row r="22" spans="1:42">
      <c r="A22" s="6" t="s">
        <v>335</v>
      </c>
      <c r="B22" s="6"/>
      <c r="C22" s="6" t="s">
        <v>85</v>
      </c>
      <c r="D22" s="6" t="s">
        <v>53</v>
      </c>
      <c r="E22" s="6" t="s">
        <v>79</v>
      </c>
      <c r="F22" s="6" t="s">
        <v>164</v>
      </c>
      <c r="G22" s="6" t="s">
        <v>38</v>
      </c>
      <c r="H22" s="6" t="s">
        <v>132</v>
      </c>
      <c r="I22" s="7">
        <v>0</v>
      </c>
      <c r="J22" s="7"/>
      <c r="K22" s="6">
        <v>0</v>
      </c>
      <c r="L22" s="8" t="d">
        <v>2025-11-17</v>
      </c>
      <c r="M22" s="6"/>
      <c r="N22" s="6"/>
      <c r="O22" s="6"/>
      <c r="P22" s="6" t="s">
        <v>55</v>
      </c>
      <c r="Q22" s="6" t="s">
        <v>165</v>
      </c>
      <c r="R22" s="6" t="s">
        <v>95</v>
      </c>
      <c r="S22" s="6" t="s">
        <v>173</v>
      </c>
      <c r="T22" s="8" t="d">
        <v>2025-09-08</v>
      </c>
      <c r="U22" s="8" t="d">
        <v>2025-11-17</v>
      </c>
      <c r="V22" s="6"/>
      <c r="W22" s="6"/>
      <c r="X22" s="6" t="s">
        <v>43</v>
      </c>
      <c r="Y22" s="6" t="s">
        <v>46</v>
      </c>
      <c r="Z22" s="6" t="s">
        <v>46</v>
      </c>
      <c r="AC22" s="7"/>
      <c r="AD22" s="7">
        <v>0</v>
      </c>
      <c r="AE22" s="7">
        <v>0</v>
      </c>
      <c r="AF22" s="7">
        <v>0</v>
      </c>
      <c r="AG22" s="7">
        <v>0</v>
      </c>
      <c r="AH22" s="6" t="s">
        <v>46</v>
      </c>
      <c r="AI22" s="6" t="s">
        <v>46</v>
      </c>
      <c r="AJ22" s="6" t="s">
        <v>39</v>
      </c>
      <c r="AK22" s="6" t="s">
        <v>46</v>
      </c>
      <c r="AL22" s="6"/>
      <c r="AM22" s="6"/>
      <c r="AN22" s="7">
        <v>0</v>
      </c>
      <c r="AO22" s="6" t="s">
        <v>46</v>
      </c>
      <c r="AP22" s="7">
        <v>0</v>
      </c>
    </row>
    <row r="23" spans="1:42">
      <c r="A23" s="6" t="s">
        <v>336</v>
      </c>
      <c r="B23" s="6"/>
      <c r="C23" s="6" t="s">
        <v>172</v>
      </c>
      <c r="D23" s="6" t="s">
        <v>53</v>
      </c>
      <c r="E23" s="6" t="s">
        <v>54</v>
      </c>
      <c r="F23" s="6" t="s">
        <v>164</v>
      </c>
      <c r="G23" s="6" t="s">
        <v>38</v>
      </c>
      <c r="H23" s="6" t="s">
        <v>132</v>
      </c>
      <c r="I23" s="7">
        <v>0</v>
      </c>
      <c r="J23" s="7"/>
      <c r="K23" s="6">
        <v>0</v>
      </c>
      <c r="L23" s="8" t="d">
        <v>2025-09-28</v>
      </c>
      <c r="M23" s="6"/>
      <c r="N23" s="6"/>
      <c r="O23" s="6"/>
      <c r="P23" s="6" t="s">
        <v>40</v>
      </c>
      <c r="Q23" s="6" t="s">
        <v>165</v>
      </c>
      <c r="R23" s="6" t="s">
        <v>81</v>
      </c>
      <c r="S23" s="6" t="s">
        <v>170</v>
      </c>
      <c r="T23" s="8" t="d">
        <v>2025-07-15</v>
      </c>
      <c r="U23" s="8" t="d">
        <v>2025-09-28</v>
      </c>
      <c r="V23" s="6"/>
      <c r="W23" s="6"/>
      <c r="X23" s="6" t="s">
        <v>43</v>
      </c>
      <c r="Y23" s="6" t="s">
        <v>46</v>
      </c>
      <c r="Z23" s="6" t="s">
        <v>46</v>
      </c>
      <c r="AC23" s="7"/>
      <c r="AD23" s="7">
        <v>0</v>
      </c>
      <c r="AE23" s="7">
        <v>0</v>
      </c>
      <c r="AF23" s="7">
        <v>0</v>
      </c>
      <c r="AG23" s="7">
        <v>0</v>
      </c>
      <c r="AH23" s="6" t="s">
        <v>46</v>
      </c>
      <c r="AI23" s="6" t="s">
        <v>46</v>
      </c>
      <c r="AJ23" s="6" t="s">
        <v>39</v>
      </c>
      <c r="AK23" s="6" t="s">
        <v>46</v>
      </c>
      <c r="AL23" s="6"/>
      <c r="AM23" s="6"/>
      <c r="AN23" s="7">
        <v>0</v>
      </c>
      <c r="AO23" s="6" t="s">
        <v>46</v>
      </c>
      <c r="AP23" s="7">
        <v>0</v>
      </c>
    </row>
    <row r="24" spans="1:42">
      <c r="A24" s="6" t="s">
        <v>337</v>
      </c>
      <c r="B24" s="6"/>
      <c r="C24" s="6" t="s">
        <v>145</v>
      </c>
      <c r="D24" s="6" t="s">
        <v>126</v>
      </c>
      <c r="E24" s="6" t="s">
        <v>141</v>
      </c>
      <c r="F24" s="6" t="s">
        <v>164</v>
      </c>
      <c r="G24" s="6" t="s">
        <v>176</v>
      </c>
      <c r="H24" s="6" t="s">
        <v>132</v>
      </c>
      <c r="I24" s="7">
        <v>0</v>
      </c>
      <c r="J24" s="7"/>
      <c r="K24" s="6">
        <v>0</v>
      </c>
      <c r="L24" s="8" t="d">
        <v>2025-08-06</v>
      </c>
      <c r="M24" s="6"/>
      <c r="N24" s="6"/>
      <c r="O24" s="6"/>
      <c r="P24" s="6" t="s">
        <v>40</v>
      </c>
      <c r="Q24" s="6" t="s">
        <v>165</v>
      </c>
      <c r="R24" s="6" t="s">
        <v>42</v>
      </c>
      <c r="S24" s="6" t="s">
        <v>170</v>
      </c>
      <c r="T24" s="8" t="d">
        <v>2025-03-22</v>
      </c>
      <c r="U24" s="8" t="d">
        <v>2025-08-06</v>
      </c>
      <c r="V24" s="6"/>
      <c r="W24" s="6"/>
      <c r="X24" s="6" t="s">
        <v>129</v>
      </c>
      <c r="Y24" s="6" t="s">
        <v>46</v>
      </c>
      <c r="Z24" s="6" t="s">
        <v>46</v>
      </c>
      <c r="AC24" s="7"/>
      <c r="AD24" s="7">
        <v>0</v>
      </c>
      <c r="AE24" s="7">
        <v>0</v>
      </c>
      <c r="AF24" s="7">
        <v>0</v>
      </c>
      <c r="AG24" s="7">
        <v>0</v>
      </c>
      <c r="AH24" s="6" t="s">
        <v>46</v>
      </c>
      <c r="AI24" s="6" t="s">
        <v>46</v>
      </c>
      <c r="AJ24" s="6" t="s">
        <v>132</v>
      </c>
      <c r="AK24" s="6" t="s">
        <v>46</v>
      </c>
      <c r="AL24" s="6"/>
      <c r="AM24" s="6"/>
      <c r="AN24" s="7">
        <v>0</v>
      </c>
      <c r="AO24" s="6" t="s">
        <v>46</v>
      </c>
      <c r="AP24" s="7">
        <v>0</v>
      </c>
    </row>
    <row r="25" spans="1:42">
      <c r="A25" s="6" t="s">
        <v>338</v>
      </c>
      <c r="B25" s="6"/>
      <c r="C25" s="6" t="s">
        <v>145</v>
      </c>
      <c r="D25" s="6" t="s">
        <v>126</v>
      </c>
      <c r="E25" s="6" t="s">
        <v>152</v>
      </c>
      <c r="F25" s="6" t="s">
        <v>164</v>
      </c>
      <c r="G25" s="6" t="s">
        <v>176</v>
      </c>
      <c r="H25" s="6" t="s">
        <v>132</v>
      </c>
      <c r="I25" s="7">
        <v>0</v>
      </c>
      <c r="J25" s="7"/>
      <c r="K25" s="6">
        <v>0</v>
      </c>
      <c r="L25" s="8" t="d">
        <v>2025-11-03</v>
      </c>
      <c r="M25" s="6"/>
      <c r="N25" s="6"/>
      <c r="O25" s="6"/>
      <c r="P25" s="6" t="s">
        <v>86</v>
      </c>
      <c r="Q25" s="6" t="s">
        <v>165</v>
      </c>
      <c r="R25" s="6" t="s">
        <v>42</v>
      </c>
      <c r="S25" s="6" t="s">
        <v>173</v>
      </c>
      <c r="T25" s="8" t="d">
        <v>2025-08-26</v>
      </c>
      <c r="U25" s="8" t="d">
        <v>2025-11-03</v>
      </c>
      <c r="V25" s="6"/>
      <c r="W25" s="6"/>
      <c r="X25" s="6" t="s">
        <v>129</v>
      </c>
      <c r="Y25" s="6" t="s">
        <v>46</v>
      </c>
      <c r="Z25" s="6" t="s">
        <v>46</v>
      </c>
      <c r="AC25" s="7"/>
      <c r="AD25" s="7">
        <v>0</v>
      </c>
      <c r="AE25" s="7">
        <v>0</v>
      </c>
      <c r="AF25" s="7">
        <v>0</v>
      </c>
      <c r="AG25" s="7">
        <v>0</v>
      </c>
      <c r="AH25" s="6" t="s">
        <v>46</v>
      </c>
      <c r="AI25" s="6" t="s">
        <v>46</v>
      </c>
      <c r="AJ25" s="6" t="s">
        <v>132</v>
      </c>
      <c r="AK25" s="6" t="s">
        <v>46</v>
      </c>
      <c r="AL25" s="6"/>
      <c r="AM25" s="6"/>
      <c r="AN25" s="7">
        <v>0</v>
      </c>
      <c r="AO25" s="6" t="s">
        <v>46</v>
      </c>
      <c r="AP25" s="7">
        <v>0</v>
      </c>
    </row>
    <row r="26" spans="1:42">
      <c r="A26" s="6" t="s">
        <v>339</v>
      </c>
      <c r="B26" s="6"/>
      <c r="C26" s="6" t="s">
        <v>145</v>
      </c>
      <c r="D26" s="6" t="s">
        <v>126</v>
      </c>
      <c r="E26" s="6" t="s">
        <v>149</v>
      </c>
      <c r="F26" s="6" t="s">
        <v>164</v>
      </c>
      <c r="G26" s="6" t="s">
        <v>176</v>
      </c>
      <c r="H26" s="6" t="s">
        <v>132</v>
      </c>
      <c r="I26" s="7">
        <v>0</v>
      </c>
      <c r="J26" s="7"/>
      <c r="K26" s="6">
        <v>0</v>
      </c>
      <c r="L26" s="8" t="d">
        <v>2025-09-11</v>
      </c>
      <c r="M26" s="6"/>
      <c r="N26" s="6"/>
      <c r="O26" s="6"/>
      <c r="P26" s="6" t="s">
        <v>55</v>
      </c>
      <c r="Q26" s="6" t="s">
        <v>165</v>
      </c>
      <c r="R26" s="6" t="s">
        <v>142</v>
      </c>
      <c r="S26" s="6" t="s">
        <v>173</v>
      </c>
      <c r="T26" s="8" t="d">
        <v>2025-05-04</v>
      </c>
      <c r="U26" s="8" t="d">
        <v>2025-09-11</v>
      </c>
      <c r="V26" s="6"/>
      <c r="W26" s="6"/>
      <c r="X26" s="6" t="s">
        <v>129</v>
      </c>
      <c r="Y26" s="6" t="s">
        <v>46</v>
      </c>
      <c r="Z26" s="6" t="s">
        <v>46</v>
      </c>
      <c r="AC26" s="7"/>
      <c r="AD26" s="7">
        <v>0</v>
      </c>
      <c r="AE26" s="7">
        <v>0</v>
      </c>
      <c r="AF26" s="7">
        <v>0</v>
      </c>
      <c r="AG26" s="7">
        <v>0</v>
      </c>
      <c r="AH26" s="6" t="s">
        <v>46</v>
      </c>
      <c r="AI26" s="6" t="s">
        <v>46</v>
      </c>
      <c r="AJ26" s="6" t="s">
        <v>132</v>
      </c>
      <c r="AK26" s="6" t="s">
        <v>46</v>
      </c>
      <c r="AL26" s="6"/>
      <c r="AM26" s="6"/>
      <c r="AN26" s="7">
        <v>0</v>
      </c>
      <c r="AO26" s="6" t="s">
        <v>46</v>
      </c>
      <c r="AP26" s="7">
        <v>0</v>
      </c>
    </row>
    <row r="27" spans="1:42">
      <c r="A27" s="6" t="s">
        <v>340</v>
      </c>
      <c r="B27" s="6"/>
      <c r="C27" s="6" t="s">
        <v>148</v>
      </c>
      <c r="D27" s="6" t="s">
        <v>126</v>
      </c>
      <c r="E27" s="6" t="s">
        <v>149</v>
      </c>
      <c r="F27" s="6" t="s">
        <v>164</v>
      </c>
      <c r="G27" s="6" t="s">
        <v>176</v>
      </c>
      <c r="H27" s="6" t="s">
        <v>132</v>
      </c>
      <c r="I27" s="7">
        <v>0</v>
      </c>
      <c r="J27" s="7"/>
      <c r="K27" s="6">
        <v>0</v>
      </c>
      <c r="L27" s="8" t="d">
        <v>2025-08-30</v>
      </c>
      <c r="M27" s="6"/>
      <c r="N27" s="6"/>
      <c r="O27" s="6"/>
      <c r="P27" s="6" t="s">
        <v>55</v>
      </c>
      <c r="Q27" s="6" t="s">
        <v>165</v>
      </c>
      <c r="R27" s="6" t="s">
        <v>95</v>
      </c>
      <c r="S27" s="6" t="s">
        <v>166</v>
      </c>
      <c r="T27" s="8" t="d">
        <v>2025-06-30</v>
      </c>
      <c r="U27" s="8" t="d">
        <v>2025-08-30</v>
      </c>
      <c r="V27" s="6"/>
      <c r="W27" s="6"/>
      <c r="X27" s="6" t="s">
        <v>129</v>
      </c>
      <c r="Y27" s="6" t="s">
        <v>46</v>
      </c>
      <c r="Z27" s="6" t="s">
        <v>46</v>
      </c>
      <c r="AC27" s="7"/>
      <c r="AD27" s="7">
        <v>0</v>
      </c>
      <c r="AE27" s="7">
        <v>0</v>
      </c>
      <c r="AF27" s="7">
        <v>0</v>
      </c>
      <c r="AG27" s="7">
        <v>0</v>
      </c>
      <c r="AH27" s="6" t="s">
        <v>46</v>
      </c>
      <c r="AI27" s="6" t="s">
        <v>46</v>
      </c>
      <c r="AJ27" s="6" t="s">
        <v>132</v>
      </c>
      <c r="AK27" s="6" t="s">
        <v>46</v>
      </c>
      <c r="AL27" s="6"/>
      <c r="AM27" s="6"/>
      <c r="AN27" s="7">
        <v>0</v>
      </c>
      <c r="AO27" s="6" t="s">
        <v>46</v>
      </c>
      <c r="AP27" s="7">
        <v>0</v>
      </c>
    </row>
    <row r="28" spans="1:42">
      <c r="A28" s="6" t="s">
        <v>367</v>
      </c>
      <c r="B28" s="6"/>
      <c r="C28" s="6" t="s">
        <v>148</v>
      </c>
      <c r="D28" s="6" t="s">
        <v>126</v>
      </c>
      <c r="E28" s="6" t="s">
        <v>141</v>
      </c>
      <c r="F28" s="6" t="s">
        <v>342</v>
      </c>
      <c r="G28" s="6" t="s">
        <v>176</v>
      </c>
      <c r="H28" s="6" t="s">
        <v>132</v>
      </c>
      <c r="I28" s="7">
        <v>150000</v>
      </c>
      <c r="J28" s="7"/>
      <c r="K28" s="6">
        <v>50</v>
      </c>
      <c r="L28" s="8" t="d">
        <v>2026-02-23</v>
      </c>
      <c r="M28" s="8" t="d">
        <v>2026-03-01</v>
      </c>
      <c r="N28" s="8" t="d">
        <v>2027-03-31</v>
      </c>
      <c r="O28" s="6">
        <f>DATEDIF(M28,N28,"m")</f>
        <v>12</v>
      </c>
      <c r="P28" s="6" t="s">
        <v>80</v>
      </c>
      <c r="Q28" s="6" t="s">
        <v>343</v>
      </c>
      <c r="R28" s="6" t="s">
        <v>42</v>
      </c>
      <c r="S28" s="6" t="s">
        <v>344</v>
      </c>
      <c r="T28" s="8" t="d">
        <v>2025-09-29</v>
      </c>
      <c r="U28" s="8" t="d">
        <v>2025-11-16</v>
      </c>
      <c r="V28" s="6" t="str">
        <f>"FY"&amp;YEAR(M28)</f>
        <v>FY2026</v>
      </c>
      <c r="W28" s="6" t="str">
        <f>"FY"&amp;YEAR(N28)</f>
        <v>FY2027</v>
      </c>
      <c r="X28" s="6" t="s">
        <v>129</v>
      </c>
      <c r="Y28" s="6" t="s">
        <v>130</v>
      </c>
      <c r="Z28" s="6"/>
      <c r="AC28" s="7"/>
      <c r="AD28" s="7">
        <v>0</v>
      </c>
      <c r="AE28" s="7">
        <v>0</v>
      </c>
      <c r="AF28" s="7">
        <v>0</v>
      </c>
      <c r="AG28" s="7">
        <v>0</v>
      </c>
      <c r="AH28" s="6">
        <v>0</v>
      </c>
      <c r="AI28" s="6" t="s">
        <v>131</v>
      </c>
      <c r="AJ28" s="6" t="s">
        <v>132</v>
      </c>
      <c r="AK28" s="6" t="s">
        <v>133</v>
      </c>
      <c r="AL28" s="6"/>
      <c r="AM28" s="6"/>
      <c r="AN28" s="7">
        <v>0</v>
      </c>
      <c r="AO28" s="6" t="s">
        <v>134</v>
      </c>
      <c r="AP28" s="7">
        <v>0</v>
      </c>
    </row>
    <row r="29" spans="1:42">
      <c r="A29" s="6" t="s">
        <v>368</v>
      </c>
      <c r="B29" s="6"/>
      <c r="C29" s="6" t="s">
        <v>175</v>
      </c>
      <c r="D29" s="6" t="s">
        <v>126</v>
      </c>
      <c r="E29" s="6" t="s">
        <v>149</v>
      </c>
      <c r="F29" s="6" t="s">
        <v>342</v>
      </c>
      <c r="G29" s="6" t="s">
        <v>176</v>
      </c>
      <c r="H29" s="6" t="s">
        <v>132</v>
      </c>
      <c r="I29" s="7">
        <v>220000</v>
      </c>
      <c r="J29" s="7"/>
      <c r="K29" s="6">
        <v>49</v>
      </c>
      <c r="L29" s="8" t="d">
        <v>2026-03-17</v>
      </c>
      <c r="M29" s="8" t="d">
        <v>2026-04-01</v>
      </c>
      <c r="N29" s="8" t="d">
        <v>2027-04-30</v>
      </c>
      <c r="O29" s="6">
        <f>DATEDIF(M29,N29,"m")</f>
        <v>12</v>
      </c>
      <c r="P29" s="6" t="s">
        <v>40</v>
      </c>
      <c r="Q29" s="6" t="s">
        <v>343</v>
      </c>
      <c r="R29" s="6" t="s">
        <v>90</v>
      </c>
      <c r="S29" s="6" t="s">
        <v>344</v>
      </c>
      <c r="T29" s="8" t="d">
        <v>2025-06-08</v>
      </c>
      <c r="U29" s="8" t="d">
        <v>2025-11-15</v>
      </c>
      <c r="V29" s="6" t="str">
        <f>"FY"&amp;YEAR(M29)</f>
        <v>FY2026</v>
      </c>
      <c r="W29" s="6" t="str">
        <f>"FY"&amp;YEAR(N29)</f>
        <v>FY2027</v>
      </c>
      <c r="X29" s="6" t="s">
        <v>129</v>
      </c>
      <c r="Y29" s="6" t="s">
        <v>130</v>
      </c>
      <c r="Z29" s="6"/>
      <c r="AC29" s="7"/>
      <c r="AD29" s="7">
        <v>0</v>
      </c>
      <c r="AE29" s="7">
        <v>0</v>
      </c>
      <c r="AF29" s="7">
        <v>0</v>
      </c>
      <c r="AG29" s="7">
        <v>0</v>
      </c>
      <c r="AH29" s="6">
        <v>0</v>
      </c>
      <c r="AI29" s="6" t="s">
        <v>131</v>
      </c>
      <c r="AJ29" s="6" t="s">
        <v>132</v>
      </c>
      <c r="AK29" s="6" t="s">
        <v>133</v>
      </c>
      <c r="AL29" s="6"/>
      <c r="AM29" s="6"/>
      <c r="AN29" s="7">
        <v>0</v>
      </c>
      <c r="AO29" s="6" t="s">
        <v>134</v>
      </c>
      <c r="AP29" s="7">
        <v>0</v>
      </c>
    </row>
    <row r="30" spans="1:42">
      <c r="A30" s="6" t="s">
        <v>353</v>
      </c>
      <c r="B30" s="6"/>
      <c r="C30" s="6" t="s">
        <v>162</v>
      </c>
      <c r="D30" s="6" t="s">
        <v>126</v>
      </c>
      <c r="E30" s="6" t="s">
        <v>155</v>
      </c>
      <c r="F30" s="6" t="s">
        <v>342</v>
      </c>
      <c r="G30" s="6" t="s">
        <v>176</v>
      </c>
      <c r="H30" s="6" t="s">
        <v>132</v>
      </c>
      <c r="I30" s="7">
        <v>95000</v>
      </c>
      <c r="J30" s="7"/>
      <c r="K30" s="6">
        <v>58</v>
      </c>
      <c r="L30" s="8" t="d">
        <v>2026-02-25</v>
      </c>
      <c r="M30" s="8" t="d">
        <v>2026-03-01</v>
      </c>
      <c r="N30" s="8" t="d">
        <v>2027-09-30</v>
      </c>
      <c r="O30" s="6">
        <f>DATEDIF(M30,N30,"m")</f>
        <v>18</v>
      </c>
      <c r="P30" s="6" t="s">
        <v>80</v>
      </c>
      <c r="Q30" s="6" t="s">
        <v>343</v>
      </c>
      <c r="R30" s="6" t="s">
        <v>81</v>
      </c>
      <c r="S30" s="6" t="s">
        <v>344</v>
      </c>
      <c r="T30" s="8" t="d">
        <v>2025-08-24</v>
      </c>
      <c r="U30" s="8" t="d">
        <v>2025-11-24</v>
      </c>
      <c r="V30" s="6" t="str">
        <f>"FY"&amp;YEAR(M30)</f>
        <v>FY2026</v>
      </c>
      <c r="W30" s="6" t="str">
        <f>"FY"&amp;YEAR(N30)</f>
        <v>FY2027</v>
      </c>
      <c r="X30" s="6" t="s">
        <v>129</v>
      </c>
      <c r="Y30" s="6" t="s">
        <v>130</v>
      </c>
      <c r="Z30" s="6"/>
      <c r="AC30" s="7"/>
      <c r="AD30" s="7">
        <v>0</v>
      </c>
      <c r="AE30" s="7">
        <v>0</v>
      </c>
      <c r="AF30" s="7">
        <v>0</v>
      </c>
      <c r="AG30" s="7">
        <v>0</v>
      </c>
      <c r="AH30" s="6">
        <v>0</v>
      </c>
      <c r="AI30" s="6" t="s">
        <v>131</v>
      </c>
      <c r="AJ30" s="6" t="s">
        <v>132</v>
      </c>
      <c r="AK30" s="6" t="s">
        <v>133</v>
      </c>
      <c r="AL30" s="6"/>
      <c r="AM30" s="6"/>
      <c r="AN30" s="7">
        <v>0</v>
      </c>
      <c r="AO30" s="6" t="s">
        <v>134</v>
      </c>
      <c r="AP30" s="7">
        <v>0</v>
      </c>
    </row>
    <row r="31" spans="1:42">
      <c r="A31" s="6" t="s">
        <v>369</v>
      </c>
      <c r="B31" s="6"/>
      <c r="C31" s="6" t="s">
        <v>148</v>
      </c>
      <c r="D31" s="6" t="s">
        <v>126</v>
      </c>
      <c r="E31" s="6" t="s">
        <v>152</v>
      </c>
      <c r="F31" s="6" t="s">
        <v>342</v>
      </c>
      <c r="G31" s="6" t="s">
        <v>176</v>
      </c>
      <c r="H31" s="6" t="s">
        <v>132</v>
      </c>
      <c r="I31" s="7">
        <v>150000</v>
      </c>
      <c r="J31" s="7"/>
      <c r="K31" s="6">
        <v>60</v>
      </c>
      <c r="L31" s="8" t="d">
        <v>2026-05-21</v>
      </c>
      <c r="M31" s="8" t="d">
        <v>2026-06-01</v>
      </c>
      <c r="N31" s="8" t="d">
        <v>2027-12-31</v>
      </c>
      <c r="O31" s="6">
        <f>DATEDIF(M31,N31,"m")</f>
        <v>18</v>
      </c>
      <c r="P31" s="6" t="s">
        <v>40</v>
      </c>
      <c r="Q31" s="6" t="s">
        <v>343</v>
      </c>
      <c r="R31" s="6" t="s">
        <v>90</v>
      </c>
      <c r="S31" s="6" t="s">
        <v>344</v>
      </c>
      <c r="T31" s="8" t="d">
        <v>2025-10-29</v>
      </c>
      <c r="U31" s="8" t="d">
        <v>2025-11-18</v>
      </c>
      <c r="V31" s="6" t="str">
        <f>"FY"&amp;YEAR(M31)</f>
        <v>FY2026</v>
      </c>
      <c r="W31" s="6" t="str">
        <f>"FY"&amp;YEAR(N31)</f>
        <v>FY2027</v>
      </c>
      <c r="X31" s="6" t="s">
        <v>129</v>
      </c>
      <c r="Y31" s="6" t="s">
        <v>130</v>
      </c>
      <c r="Z31" s="6"/>
      <c r="AC31" s="7"/>
      <c r="AD31" s="7">
        <v>0</v>
      </c>
      <c r="AE31" s="7">
        <v>0</v>
      </c>
      <c r="AF31" s="7">
        <v>0</v>
      </c>
      <c r="AG31" s="7">
        <v>0</v>
      </c>
      <c r="AH31" s="6">
        <v>0</v>
      </c>
      <c r="AI31" s="6" t="s">
        <v>131</v>
      </c>
      <c r="AJ31" s="6" t="s">
        <v>132</v>
      </c>
      <c r="AK31" s="6" t="s">
        <v>133</v>
      </c>
      <c r="AL31" s="6"/>
      <c r="AM31" s="6"/>
      <c r="AN31" s="7">
        <v>0</v>
      </c>
      <c r="AO31" s="6" t="s">
        <v>134</v>
      </c>
      <c r="AP31" s="7">
        <v>0</v>
      </c>
    </row>
    <row r="32" spans="1:42">
      <c r="A32" s="6" t="s">
        <v>345</v>
      </c>
      <c r="B32" s="6"/>
      <c r="C32" s="6" t="s">
        <v>69</v>
      </c>
      <c r="D32" s="6" t="s">
        <v>53</v>
      </c>
      <c r="E32" s="6" t="s">
        <v>79</v>
      </c>
      <c r="F32" s="6" t="s">
        <v>346</v>
      </c>
      <c r="G32" s="6" t="s">
        <v>38</v>
      </c>
      <c r="H32" s="6" t="s">
        <v>132</v>
      </c>
      <c r="I32" s="7">
        <v>1200000</v>
      </c>
      <c r="J32" s="7"/>
      <c r="K32" s="6">
        <v>26</v>
      </c>
      <c r="L32" s="8" t="d">
        <v>2026-01-13</v>
      </c>
      <c r="M32" s="8" t="d">
        <v>2026-02-01</v>
      </c>
      <c r="N32" s="8" t="d">
        <v>2028-02-29</v>
      </c>
      <c r="O32" s="6">
        <f>DATEDIF(M32,N32,"m")</f>
        <v>24</v>
      </c>
      <c r="P32" s="6" t="s">
        <v>86</v>
      </c>
      <c r="Q32" s="6" t="s">
        <v>343</v>
      </c>
      <c r="R32" s="6" t="s">
        <v>95</v>
      </c>
      <c r="S32" s="6" t="s">
        <v>347</v>
      </c>
      <c r="T32" s="8" t="d">
        <v>2025-07-13</v>
      </c>
      <c r="U32" s="8" t="d">
        <v>2025-11-10</v>
      </c>
      <c r="V32" s="6" t="str">
        <f>"FY"&amp;YEAR(M32)</f>
        <v>FY2026</v>
      </c>
      <c r="W32" s="6" t="str">
        <f>"FY"&amp;YEAR(N32)</f>
        <v>FY2028</v>
      </c>
      <c r="X32" s="6" t="s">
        <v>43</v>
      </c>
      <c r="Y32" s="6" t="s">
        <v>44</v>
      </c>
      <c r="Z32" s="6"/>
      <c r="AC32" s="7"/>
      <c r="AD32" s="7">
        <v>0</v>
      </c>
      <c r="AE32" s="7">
        <v>0</v>
      </c>
      <c r="AF32" s="7">
        <v>0</v>
      </c>
      <c r="AG32" s="7">
        <v>0</v>
      </c>
      <c r="AH32" s="6" t="s">
        <v>46</v>
      </c>
      <c r="AI32" s="6" t="s">
        <v>46</v>
      </c>
      <c r="AJ32" s="6" t="s">
        <v>39</v>
      </c>
      <c r="AK32" s="6"/>
      <c r="AL32" s="6"/>
      <c r="AM32" s="6"/>
      <c r="AN32" s="7">
        <v>0</v>
      </c>
      <c r="AO32" s="6" t="s">
        <v>49</v>
      </c>
      <c r="AP32" s="7">
        <v>0</v>
      </c>
    </row>
    <row r="33" spans="1:42">
      <c r="A33" s="6" t="s">
        <v>348</v>
      </c>
      <c r="B33" s="6"/>
      <c r="C33" s="6" t="s">
        <v>69</v>
      </c>
      <c r="D33" s="6" t="s">
        <v>53</v>
      </c>
      <c r="E33" s="6" t="s">
        <v>197</v>
      </c>
      <c r="F33" s="6" t="s">
        <v>349</v>
      </c>
      <c r="G33" s="6" t="s">
        <v>38</v>
      </c>
      <c r="H33" s="6" t="s">
        <v>132</v>
      </c>
      <c r="I33" s="7">
        <v>1200000</v>
      </c>
      <c r="J33" s="7"/>
      <c r="K33" s="6">
        <v>83</v>
      </c>
      <c r="L33" s="8" t="d">
        <v>2026-01-20</v>
      </c>
      <c r="M33" s="8" t="d">
        <v>2026-02-01</v>
      </c>
      <c r="N33" s="8" t="d">
        <v>2028-02-29</v>
      </c>
      <c r="O33" s="6">
        <f>DATEDIF(M33,N33,"m")</f>
        <v>24</v>
      </c>
      <c r="P33" s="6" t="s">
        <v>55</v>
      </c>
      <c r="Q33" s="6" t="s">
        <v>350</v>
      </c>
      <c r="R33" s="6" t="s">
        <v>142</v>
      </c>
      <c r="S33" s="6" t="s">
        <v>351</v>
      </c>
      <c r="T33" s="8" t="d">
        <v>2025-08-10</v>
      </c>
      <c r="U33" s="8" t="d">
        <v>2025-11-18</v>
      </c>
      <c r="V33" s="6" t="str">
        <f>"FY"&amp;YEAR(M33)</f>
        <v>FY2026</v>
      </c>
      <c r="W33" s="6" t="str">
        <f>"FY"&amp;YEAR(N33)</f>
        <v>FY2028</v>
      </c>
      <c r="X33" s="6" t="s">
        <v>43</v>
      </c>
      <c r="Y33" s="6" t="s">
        <v>44</v>
      </c>
      <c r="Z33" s="6"/>
      <c r="AC33" s="7"/>
      <c r="AD33" s="7">
        <v>0</v>
      </c>
      <c r="AE33" s="7">
        <v>0</v>
      </c>
      <c r="AF33" s="7">
        <v>0</v>
      </c>
      <c r="AG33" s="7">
        <v>0</v>
      </c>
      <c r="AH33" s="6" t="s">
        <v>46</v>
      </c>
      <c r="AI33" s="6" t="s">
        <v>46</v>
      </c>
      <c r="AJ33" s="6" t="s">
        <v>39</v>
      </c>
      <c r="AK33" s="6"/>
      <c r="AL33" s="6"/>
      <c r="AM33" s="6"/>
      <c r="AN33" s="7">
        <v>0</v>
      </c>
      <c r="AO33" s="6" t="s">
        <v>49</v>
      </c>
      <c r="AP33" s="7">
        <v>0</v>
      </c>
    </row>
    <row r="34" spans="1:42">
      <c r="A34" s="6" t="s">
        <v>365</v>
      </c>
      <c r="B34" s="6"/>
      <c r="C34" s="6" t="s">
        <v>175</v>
      </c>
      <c r="D34" s="6" t="s">
        <v>126</v>
      </c>
      <c r="E34" s="6" t="s">
        <v>127</v>
      </c>
      <c r="F34" s="6" t="s">
        <v>349</v>
      </c>
      <c r="G34" s="6" t="s">
        <v>176</v>
      </c>
      <c r="H34" s="6" t="s">
        <v>132</v>
      </c>
      <c r="I34" s="7">
        <v>95000</v>
      </c>
      <c r="J34" s="7"/>
      <c r="K34" s="6">
        <v>78</v>
      </c>
      <c r="L34" s="8" t="d">
        <v>2026-03-13</v>
      </c>
      <c r="M34" s="8" t="d">
        <v>2026-04-01</v>
      </c>
      <c r="N34" s="8" t="d">
        <v>2028-04-30</v>
      </c>
      <c r="O34" s="6">
        <f>DATEDIF(M34,N34,"m")</f>
        <v>24</v>
      </c>
      <c r="P34" s="6" t="s">
        <v>64</v>
      </c>
      <c r="Q34" s="6" t="s">
        <v>350</v>
      </c>
      <c r="R34" s="6" t="s">
        <v>90</v>
      </c>
      <c r="S34" s="6" t="s">
        <v>351</v>
      </c>
      <c r="T34" s="8" t="d">
        <v>2025-07-10</v>
      </c>
      <c r="U34" s="8" t="d">
        <v>2025-11-26</v>
      </c>
      <c r="V34" s="6" t="str">
        <f>"FY"&amp;YEAR(M34)</f>
        <v>FY2026</v>
      </c>
      <c r="W34" s="6" t="str">
        <f>"FY"&amp;YEAR(N34)</f>
        <v>FY2028</v>
      </c>
      <c r="X34" s="6" t="s">
        <v>129</v>
      </c>
      <c r="Y34" s="6" t="s">
        <v>130</v>
      </c>
      <c r="Z34" s="6"/>
      <c r="AC34" s="7"/>
      <c r="AD34" s="7">
        <v>0</v>
      </c>
      <c r="AE34" s="7">
        <v>0</v>
      </c>
      <c r="AF34" s="7">
        <v>0</v>
      </c>
      <c r="AG34" s="7">
        <v>0</v>
      </c>
      <c r="AH34" s="6">
        <v>0</v>
      </c>
      <c r="AI34" s="6" t="s">
        <v>131</v>
      </c>
      <c r="AJ34" s="6" t="s">
        <v>132</v>
      </c>
      <c r="AK34" s="6" t="s">
        <v>133</v>
      </c>
      <c r="AL34" s="6"/>
      <c r="AM34" s="6"/>
      <c r="AN34" s="7">
        <v>0</v>
      </c>
      <c r="AO34" s="6" t="s">
        <v>134</v>
      </c>
      <c r="AP34" s="7">
        <v>0</v>
      </c>
    </row>
    <row r="35" spans="1:42">
      <c r="A35" s="6" t="s">
        <v>356</v>
      </c>
      <c r="B35" s="6"/>
      <c r="C35" s="6" t="s">
        <v>62</v>
      </c>
      <c r="D35" s="6" t="s">
        <v>35</v>
      </c>
      <c r="E35" s="6" t="s">
        <v>70</v>
      </c>
      <c r="F35" s="6" t="s">
        <v>346</v>
      </c>
      <c r="G35" s="6" t="s">
        <v>38</v>
      </c>
      <c r="H35" s="6" t="s">
        <v>132</v>
      </c>
      <c r="I35" s="7">
        <v>850000</v>
      </c>
      <c r="J35" s="7"/>
      <c r="K35" s="6">
        <v>25</v>
      </c>
      <c r="L35" s="8" t="d">
        <v>2026-05-06</v>
      </c>
      <c r="M35" s="8" t="d">
        <v>2026-06-01</v>
      </c>
      <c r="N35" s="8" t="d">
        <v>2028-06-30</v>
      </c>
      <c r="O35" s="6">
        <f>DATEDIF(M35,N35,"m")</f>
        <v>24</v>
      </c>
      <c r="P35" s="6" t="s">
        <v>40</v>
      </c>
      <c r="Q35" s="6" t="s">
        <v>343</v>
      </c>
      <c r="R35" s="6" t="s">
        <v>65</v>
      </c>
      <c r="S35" s="6" t="s">
        <v>347</v>
      </c>
      <c r="T35" s="8" t="d">
        <v>2025-07-09</v>
      </c>
      <c r="U35" s="8" t="d">
        <v>2025-11-19</v>
      </c>
      <c r="V35" s="6" t="str">
        <f>"FY"&amp;YEAR(M35)</f>
        <v>FY2026</v>
      </c>
      <c r="W35" s="6" t="str">
        <f>"FY"&amp;YEAR(N35)</f>
        <v>FY2028</v>
      </c>
      <c r="X35" s="6" t="s">
        <v>43</v>
      </c>
      <c r="Y35" s="6" t="s">
        <v>44</v>
      </c>
      <c r="Z35" s="6"/>
      <c r="AC35" s="7"/>
      <c r="AD35" s="7">
        <v>0</v>
      </c>
      <c r="AE35" s="7">
        <v>0</v>
      </c>
      <c r="AF35" s="7">
        <v>0</v>
      </c>
      <c r="AG35" s="7">
        <v>0</v>
      </c>
      <c r="AH35" s="6" t="s">
        <v>46</v>
      </c>
      <c r="AI35" s="6" t="s">
        <v>46</v>
      </c>
      <c r="AJ35" s="6" t="s">
        <v>39</v>
      </c>
      <c r="AK35" s="6"/>
      <c r="AL35" s="6"/>
      <c r="AM35" s="6"/>
      <c r="AN35" s="7">
        <v>0</v>
      </c>
      <c r="AO35" s="6" t="s">
        <v>49</v>
      </c>
      <c r="AP35" s="7">
        <v>0</v>
      </c>
    </row>
    <row r="36" spans="1:42">
      <c r="A36" s="6" t="s">
        <v>352</v>
      </c>
      <c r="B36" s="6"/>
      <c r="C36" s="6" t="s">
        <v>34</v>
      </c>
      <c r="D36" s="6" t="s">
        <v>35</v>
      </c>
      <c r="E36" s="6" t="s">
        <v>36</v>
      </c>
      <c r="F36" s="6" t="s">
        <v>346</v>
      </c>
      <c r="G36" s="6" t="s">
        <v>38</v>
      </c>
      <c r="H36" s="6" t="s">
        <v>132</v>
      </c>
      <c r="I36" s="7">
        <v>275000</v>
      </c>
      <c r="J36" s="7"/>
      <c r="K36" s="6">
        <v>36</v>
      </c>
      <c r="L36" s="8" t="d">
        <v>2025-12-24</v>
      </c>
      <c r="M36" s="8" t="d">
        <v>2026-01-01</v>
      </c>
      <c r="N36" s="8" t="d">
        <v>2029-01-31</v>
      </c>
      <c r="O36" s="6">
        <f>DATEDIF(M36,N36,"m")</f>
        <v>36</v>
      </c>
      <c r="P36" s="6" t="s">
        <v>80</v>
      </c>
      <c r="Q36" s="6" t="s">
        <v>343</v>
      </c>
      <c r="R36" s="6" t="s">
        <v>42</v>
      </c>
      <c r="S36" s="6" t="s">
        <v>347</v>
      </c>
      <c r="T36" s="8" t="d">
        <v>2025-08-30</v>
      </c>
      <c r="U36" s="8" t="d">
        <v>2025-11-27</v>
      </c>
      <c r="V36" s="6" t="str">
        <f>"FY"&amp;YEAR(M36)</f>
        <v>FY2026</v>
      </c>
      <c r="W36" s="6" t="str">
        <f>"FY"&amp;YEAR(N36)</f>
        <v>FY2029</v>
      </c>
      <c r="X36" s="6" t="s">
        <v>43</v>
      </c>
      <c r="Y36" s="6" t="s">
        <v>44</v>
      </c>
      <c r="Z36" s="6"/>
      <c r="AC36" s="7"/>
      <c r="AD36" s="7">
        <v>0</v>
      </c>
      <c r="AE36" s="7">
        <v>0</v>
      </c>
      <c r="AF36" s="7">
        <v>0</v>
      </c>
      <c r="AG36" s="7">
        <v>0</v>
      </c>
      <c r="AH36" s="6" t="s">
        <v>46</v>
      </c>
      <c r="AI36" s="6" t="s">
        <v>46</v>
      </c>
      <c r="AJ36" s="6" t="s">
        <v>39</v>
      </c>
      <c r="AK36" s="6"/>
      <c r="AL36" s="6"/>
      <c r="AM36" s="6"/>
      <c r="AN36" s="7">
        <v>0</v>
      </c>
      <c r="AO36" s="6" t="s">
        <v>49</v>
      </c>
      <c r="AP36" s="7">
        <v>0</v>
      </c>
    </row>
    <row r="37" spans="1:42">
      <c r="A37" s="6" t="s">
        <v>361</v>
      </c>
      <c r="B37" s="6"/>
      <c r="C37" s="6" t="s">
        <v>162</v>
      </c>
      <c r="D37" s="6" t="s">
        <v>126</v>
      </c>
      <c r="E37" s="6" t="s">
        <v>237</v>
      </c>
      <c r="F37" s="6" t="s">
        <v>342</v>
      </c>
      <c r="G37" s="6" t="s">
        <v>176</v>
      </c>
      <c r="H37" s="6" t="s">
        <v>132</v>
      </c>
      <c r="I37" s="7">
        <v>580000</v>
      </c>
      <c r="J37" s="7"/>
      <c r="K37" s="6">
        <v>61</v>
      </c>
      <c r="L37" s="8" t="d">
        <v>2026-01-28</v>
      </c>
      <c r="M37" s="8" t="d">
        <v>2026-02-01</v>
      </c>
      <c r="N37" s="8" t="d">
        <v>2029-02-28</v>
      </c>
      <c r="O37" s="6">
        <f>DATEDIF(M37,N37,"m")</f>
        <v>36</v>
      </c>
      <c r="P37" s="6" t="s">
        <v>64</v>
      </c>
      <c r="Q37" s="6" t="s">
        <v>343</v>
      </c>
      <c r="R37" s="6" t="s">
        <v>81</v>
      </c>
      <c r="S37" s="6" t="s">
        <v>344</v>
      </c>
      <c r="T37" s="8" t="d">
        <v>2025-08-21</v>
      </c>
      <c r="U37" s="8" t="d">
        <v>2025-11-09</v>
      </c>
      <c r="V37" s="6" t="str">
        <f>"FY"&amp;YEAR(M37)</f>
        <v>FY2026</v>
      </c>
      <c r="W37" s="6" t="str">
        <f>"FY"&amp;YEAR(N37)</f>
        <v>FY2029</v>
      </c>
      <c r="X37" s="6" t="s">
        <v>129</v>
      </c>
      <c r="Y37" s="6" t="s">
        <v>130</v>
      </c>
      <c r="Z37" s="6"/>
      <c r="AC37" s="7"/>
      <c r="AD37" s="7">
        <v>0</v>
      </c>
      <c r="AE37" s="7">
        <v>0</v>
      </c>
      <c r="AF37" s="7">
        <v>0</v>
      </c>
      <c r="AG37" s="7">
        <v>0</v>
      </c>
      <c r="AH37" s="6">
        <v>0</v>
      </c>
      <c r="AI37" s="6" t="s">
        <v>131</v>
      </c>
      <c r="AJ37" s="6" t="s">
        <v>132</v>
      </c>
      <c r="AK37" s="6" t="s">
        <v>133</v>
      </c>
      <c r="AL37" s="6"/>
      <c r="AM37" s="6"/>
      <c r="AN37" s="7">
        <v>0</v>
      </c>
      <c r="AO37" s="6" t="s">
        <v>134</v>
      </c>
      <c r="AP37" s="7">
        <v>0</v>
      </c>
    </row>
    <row r="38" spans="1:42">
      <c r="A38" s="6" t="s">
        <v>354</v>
      </c>
      <c r="B38" s="6"/>
      <c r="C38" s="6" t="s">
        <v>121</v>
      </c>
      <c r="D38" s="6" t="s">
        <v>53</v>
      </c>
      <c r="E38" s="6" t="s">
        <v>197</v>
      </c>
      <c r="F38" s="6" t="s">
        <v>349</v>
      </c>
      <c r="G38" s="6" t="s">
        <v>38</v>
      </c>
      <c r="H38" s="6" t="s">
        <v>132</v>
      </c>
      <c r="I38" s="7">
        <v>210000</v>
      </c>
      <c r="J38" s="7"/>
      <c r="K38" s="6">
        <v>90</v>
      </c>
      <c r="L38" s="8" t="d">
        <v>2026-02-08</v>
      </c>
      <c r="M38" s="8" t="d">
        <v>2026-03-01</v>
      </c>
      <c r="N38" s="8" t="d">
        <v>2029-03-31</v>
      </c>
      <c r="O38" s="6">
        <f>DATEDIF(M38,N38,"m")</f>
        <v>36</v>
      </c>
      <c r="P38" s="6" t="s">
        <v>80</v>
      </c>
      <c r="Q38" s="6" t="s">
        <v>350</v>
      </c>
      <c r="R38" s="6" t="s">
        <v>95</v>
      </c>
      <c r="S38" s="6" t="s">
        <v>351</v>
      </c>
      <c r="T38" s="8" t="d">
        <v>2025-09-16</v>
      </c>
      <c r="U38" s="8" t="d">
        <v>2025-11-23</v>
      </c>
      <c r="V38" s="6" t="str">
        <f>"FY"&amp;YEAR(M38)</f>
        <v>FY2026</v>
      </c>
      <c r="W38" s="6" t="str">
        <f>"FY"&amp;YEAR(N38)</f>
        <v>FY2029</v>
      </c>
      <c r="X38" s="6" t="s">
        <v>43</v>
      </c>
      <c r="Y38" s="6" t="s">
        <v>44</v>
      </c>
      <c r="Z38" s="6"/>
      <c r="AC38" s="7"/>
      <c r="AD38" s="7">
        <v>0</v>
      </c>
      <c r="AE38" s="7">
        <v>0</v>
      </c>
      <c r="AF38" s="7">
        <v>0</v>
      </c>
      <c r="AG38" s="7">
        <v>0</v>
      </c>
      <c r="AH38" s="6" t="s">
        <v>46</v>
      </c>
      <c r="AI38" s="6" t="s">
        <v>46</v>
      </c>
      <c r="AJ38" s="6" t="s">
        <v>39</v>
      </c>
      <c r="AK38" s="6"/>
      <c r="AL38" s="6"/>
      <c r="AM38" s="6"/>
      <c r="AN38" s="7">
        <v>0</v>
      </c>
      <c r="AO38" s="6" t="s">
        <v>49</v>
      </c>
      <c r="AP38" s="7">
        <v>0</v>
      </c>
    </row>
    <row r="39" spans="1:42">
      <c r="A39" s="6" t="s">
        <v>370</v>
      </c>
      <c r="B39" s="6"/>
      <c r="C39" s="6" t="s">
        <v>69</v>
      </c>
      <c r="D39" s="6" t="s">
        <v>53</v>
      </c>
      <c r="E39" s="6" t="s">
        <v>36</v>
      </c>
      <c r="F39" s="6" t="s">
        <v>346</v>
      </c>
      <c r="G39" s="6" t="s">
        <v>38</v>
      </c>
      <c r="H39" s="6" t="s">
        <v>132</v>
      </c>
      <c r="I39" s="7">
        <v>2100000</v>
      </c>
      <c r="J39" s="7"/>
      <c r="K39" s="6">
        <v>25</v>
      </c>
      <c r="L39" s="8" t="d">
        <v>2026-02-08</v>
      </c>
      <c r="M39" s="8" t="d">
        <v>2026-03-01</v>
      </c>
      <c r="N39" s="8" t="d">
        <v>2029-03-31</v>
      </c>
      <c r="O39" s="6">
        <f>DATEDIF(M39,N39,"m")</f>
        <v>36</v>
      </c>
      <c r="P39" s="6" t="s">
        <v>86</v>
      </c>
      <c r="Q39" s="6" t="s">
        <v>343</v>
      </c>
      <c r="R39" s="6" t="s">
        <v>42</v>
      </c>
      <c r="S39" s="6" t="s">
        <v>347</v>
      </c>
      <c r="T39" s="8" t="d">
        <v>2025-07-07</v>
      </c>
      <c r="U39" s="8" t="d">
        <v>2025-11-11</v>
      </c>
      <c r="V39" s="6" t="str">
        <f>"FY"&amp;YEAR(M39)</f>
        <v>FY2026</v>
      </c>
      <c r="W39" s="6" t="str">
        <f>"FY"&amp;YEAR(N39)</f>
        <v>FY2029</v>
      </c>
      <c r="X39" s="6" t="s">
        <v>43</v>
      </c>
      <c r="Y39" s="6" t="s">
        <v>44</v>
      </c>
      <c r="Z39" s="6"/>
      <c r="AC39" s="7"/>
      <c r="AD39" s="7">
        <v>0</v>
      </c>
      <c r="AE39" s="7">
        <v>0</v>
      </c>
      <c r="AF39" s="7">
        <v>0</v>
      </c>
      <c r="AG39" s="7">
        <v>0</v>
      </c>
      <c r="AH39" s="6" t="s">
        <v>46</v>
      </c>
      <c r="AI39" s="6" t="s">
        <v>46</v>
      </c>
      <c r="AJ39" s="6" t="s">
        <v>39</v>
      </c>
      <c r="AK39" s="6"/>
      <c r="AL39" s="6"/>
      <c r="AM39" s="6"/>
      <c r="AN39" s="7">
        <v>0</v>
      </c>
      <c r="AO39" s="6" t="s">
        <v>49</v>
      </c>
      <c r="AP39" s="7">
        <v>0</v>
      </c>
    </row>
    <row r="40" spans="1:42">
      <c r="A40" s="6" t="s">
        <v>363</v>
      </c>
      <c r="B40" s="6"/>
      <c r="C40" s="6" t="s">
        <v>172</v>
      </c>
      <c r="D40" s="6" t="s">
        <v>53</v>
      </c>
      <c r="E40" s="6" t="s">
        <v>63</v>
      </c>
      <c r="F40" s="6" t="s">
        <v>342</v>
      </c>
      <c r="G40" s="6" t="s">
        <v>38</v>
      </c>
      <c r="H40" s="6" t="s">
        <v>132</v>
      </c>
      <c r="I40" s="7">
        <v>2100000</v>
      </c>
      <c r="J40" s="7"/>
      <c r="K40" s="6">
        <v>57</v>
      </c>
      <c r="L40" s="8" t="d">
        <v>2026-03-25</v>
      </c>
      <c r="M40" s="8" t="d">
        <v>2026-04-01</v>
      </c>
      <c r="N40" s="8" t="d">
        <v>2029-04-30</v>
      </c>
      <c r="O40" s="6">
        <f>DATEDIF(M40,N40,"m")</f>
        <v>36</v>
      </c>
      <c r="P40" s="6" t="s">
        <v>55</v>
      </c>
      <c r="Q40" s="6" t="s">
        <v>343</v>
      </c>
      <c r="R40" s="6" t="s">
        <v>56</v>
      </c>
      <c r="S40" s="6" t="s">
        <v>344</v>
      </c>
      <c r="T40" s="8" t="d">
        <v>2025-10-27</v>
      </c>
      <c r="U40" s="8" t="d">
        <v>2025-11-21</v>
      </c>
      <c r="V40" s="6" t="str">
        <f>"FY"&amp;YEAR(M40)</f>
        <v>FY2026</v>
      </c>
      <c r="W40" s="6" t="str">
        <f>"FY"&amp;YEAR(N40)</f>
        <v>FY2029</v>
      </c>
      <c r="X40" s="6" t="s">
        <v>43</v>
      </c>
      <c r="Y40" s="6" t="s">
        <v>44</v>
      </c>
      <c r="Z40" s="6"/>
      <c r="AC40" s="7"/>
      <c r="AD40" s="7">
        <v>0</v>
      </c>
      <c r="AE40" s="7">
        <v>0</v>
      </c>
      <c r="AF40" s="7">
        <v>0</v>
      </c>
      <c r="AG40" s="7">
        <v>0</v>
      </c>
      <c r="AH40" s="6" t="s">
        <v>46</v>
      </c>
      <c r="AI40" s="6" t="s">
        <v>46</v>
      </c>
      <c r="AJ40" s="6" t="s">
        <v>39</v>
      </c>
      <c r="AK40" s="6"/>
      <c r="AL40" s="6"/>
      <c r="AM40" s="6"/>
      <c r="AN40" s="7">
        <v>0</v>
      </c>
      <c r="AO40" s="6" t="s">
        <v>49</v>
      </c>
      <c r="AP40" s="7">
        <v>0</v>
      </c>
    </row>
    <row r="41" spans="1:42">
      <c r="A41" s="6" t="s">
        <v>341</v>
      </c>
      <c r="B41" s="6"/>
      <c r="C41" s="6" t="s">
        <v>148</v>
      </c>
      <c r="D41" s="6" t="s">
        <v>126</v>
      </c>
      <c r="E41" s="6" t="s">
        <v>137</v>
      </c>
      <c r="F41" s="6" t="s">
        <v>342</v>
      </c>
      <c r="G41" s="6" t="s">
        <v>176</v>
      </c>
      <c r="H41" s="6" t="s">
        <v>132</v>
      </c>
      <c r="I41" s="7">
        <v>580000</v>
      </c>
      <c r="J41" s="7"/>
      <c r="K41" s="6">
        <v>57</v>
      </c>
      <c r="L41" s="8" t="d">
        <v>2026-04-06</v>
      </c>
      <c r="M41" s="8" t="d">
        <v>2026-05-01</v>
      </c>
      <c r="N41" s="8" t="d">
        <v>2029-05-31</v>
      </c>
      <c r="O41" s="6">
        <f>DATEDIF(M41,N41,"m")</f>
        <v>36</v>
      </c>
      <c r="P41" s="6" t="s">
        <v>40</v>
      </c>
      <c r="Q41" s="6" t="s">
        <v>343</v>
      </c>
      <c r="R41" s="6" t="s">
        <v>95</v>
      </c>
      <c r="S41" s="6" t="s">
        <v>344</v>
      </c>
      <c r="T41" s="8" t="d">
        <v>2025-08-18</v>
      </c>
      <c r="U41" s="8" t="d">
        <v>2025-11-18</v>
      </c>
      <c r="V41" s="6" t="str">
        <f>"FY"&amp;YEAR(M41)</f>
        <v>FY2026</v>
      </c>
      <c r="W41" s="6" t="str">
        <f>"FY"&amp;YEAR(N41)</f>
        <v>FY2029</v>
      </c>
      <c r="X41" s="6" t="s">
        <v>129</v>
      </c>
      <c r="Y41" s="6" t="s">
        <v>130</v>
      </c>
      <c r="Z41" s="6"/>
      <c r="AC41" s="7"/>
      <c r="AD41" s="7">
        <v>0</v>
      </c>
      <c r="AE41" s="7">
        <v>0</v>
      </c>
      <c r="AF41" s="7">
        <v>0</v>
      </c>
      <c r="AG41" s="7">
        <v>0</v>
      </c>
      <c r="AH41" s="6">
        <v>0</v>
      </c>
      <c r="AI41" s="6" t="s">
        <v>131</v>
      </c>
      <c r="AJ41" s="6" t="s">
        <v>132</v>
      </c>
      <c r="AK41" s="6" t="s">
        <v>133</v>
      </c>
      <c r="AL41" s="6"/>
      <c r="AM41" s="6"/>
      <c r="AN41" s="7">
        <v>0</v>
      </c>
      <c r="AO41" s="6" t="s">
        <v>134</v>
      </c>
      <c r="AP41" s="7">
        <v>0</v>
      </c>
    </row>
    <row r="42" spans="1:42">
      <c r="A42" s="6" t="s">
        <v>366</v>
      </c>
      <c r="B42" s="6"/>
      <c r="C42" s="6" t="s">
        <v>78</v>
      </c>
      <c r="D42" s="6" t="s">
        <v>35</v>
      </c>
      <c r="E42" s="6" t="s">
        <v>54</v>
      </c>
      <c r="F42" s="6" t="s">
        <v>342</v>
      </c>
      <c r="G42" s="6" t="s">
        <v>38</v>
      </c>
      <c r="H42" s="6" t="s">
        <v>132</v>
      </c>
      <c r="I42" s="7">
        <v>275000</v>
      </c>
      <c r="J42" s="7"/>
      <c r="K42" s="6">
        <v>57</v>
      </c>
      <c r="L42" s="8" t="d">
        <v>2026-05-04</v>
      </c>
      <c r="M42" s="8" t="d">
        <v>2026-06-01</v>
      </c>
      <c r="N42" s="8" t="d">
        <v>2029-06-30</v>
      </c>
      <c r="O42" s="6">
        <f>DATEDIF(M42,N42,"m")</f>
        <v>36</v>
      </c>
      <c r="P42" s="6" t="s">
        <v>40</v>
      </c>
      <c r="Q42" s="6" t="s">
        <v>343</v>
      </c>
      <c r="R42" s="6" t="s">
        <v>90</v>
      </c>
      <c r="S42" s="6" t="s">
        <v>344</v>
      </c>
      <c r="T42" s="8" t="d">
        <v>2025-10-27</v>
      </c>
      <c r="U42" s="8" t="d">
        <v>2025-11-19</v>
      </c>
      <c r="V42" s="6" t="str">
        <f>"FY"&amp;YEAR(M42)</f>
        <v>FY2026</v>
      </c>
      <c r="W42" s="6" t="str">
        <f>"FY"&amp;YEAR(N42)</f>
        <v>FY2029</v>
      </c>
      <c r="X42" s="6" t="s">
        <v>43</v>
      </c>
      <c r="Y42" s="6" t="s">
        <v>44</v>
      </c>
      <c r="Z42" s="6"/>
      <c r="AC42" s="7"/>
      <c r="AD42" s="7">
        <v>0</v>
      </c>
      <c r="AE42" s="7">
        <v>0</v>
      </c>
      <c r="AF42" s="7">
        <v>0</v>
      </c>
      <c r="AG42" s="7">
        <v>0</v>
      </c>
      <c r="AH42" s="6" t="s">
        <v>46</v>
      </c>
      <c r="AI42" s="6" t="s">
        <v>46</v>
      </c>
      <c r="AJ42" s="6" t="s">
        <v>39</v>
      </c>
      <c r="AK42" s="6"/>
      <c r="AL42" s="6"/>
      <c r="AM42" s="6"/>
      <c r="AN42" s="7">
        <v>0</v>
      </c>
      <c r="AO42" s="6" t="s">
        <v>49</v>
      </c>
      <c r="AP42" s="7">
        <v>0</v>
      </c>
    </row>
    <row r="43" spans="1:42">
      <c r="A43" s="6" t="s">
        <v>362</v>
      </c>
      <c r="B43" s="6"/>
      <c r="C43" s="6" t="s">
        <v>94</v>
      </c>
      <c r="D43" s="6" t="s">
        <v>53</v>
      </c>
      <c r="E43" s="6" t="s">
        <v>54</v>
      </c>
      <c r="F43" s="6" t="s">
        <v>346</v>
      </c>
      <c r="G43" s="6" t="s">
        <v>38</v>
      </c>
      <c r="H43" s="6" t="s">
        <v>132</v>
      </c>
      <c r="I43" s="7">
        <v>850000</v>
      </c>
      <c r="J43" s="7"/>
      <c r="K43" s="6">
        <v>24</v>
      </c>
      <c r="L43" s="8" t="d">
        <v>2026-01-03</v>
      </c>
      <c r="M43" s="8" t="d">
        <v>2026-02-01</v>
      </c>
      <c r="N43" s="8" t="d">
        <v>2030-02-28</v>
      </c>
      <c r="O43" s="6">
        <f>DATEDIF(M43,N43,"m")</f>
        <v>48</v>
      </c>
      <c r="P43" s="6" t="s">
        <v>40</v>
      </c>
      <c r="Q43" s="6" t="s">
        <v>343</v>
      </c>
      <c r="R43" s="6" t="s">
        <v>81</v>
      </c>
      <c r="S43" s="6" t="s">
        <v>347</v>
      </c>
      <c r="T43" s="8" t="d">
        <v>2025-08-30</v>
      </c>
      <c r="U43" s="8" t="d">
        <v>2025-11-10</v>
      </c>
      <c r="V43" s="6" t="str">
        <f>"FY"&amp;YEAR(M43)</f>
        <v>FY2026</v>
      </c>
      <c r="W43" s="6" t="str">
        <f>"FY"&amp;YEAR(N43)</f>
        <v>FY2030</v>
      </c>
      <c r="X43" s="6" t="s">
        <v>43</v>
      </c>
      <c r="Y43" s="6" t="s">
        <v>44</v>
      </c>
      <c r="Z43" s="6"/>
      <c r="AC43" s="7"/>
      <c r="AD43" s="7">
        <v>0</v>
      </c>
      <c r="AE43" s="7">
        <v>0</v>
      </c>
      <c r="AF43" s="7">
        <v>0</v>
      </c>
      <c r="AG43" s="7">
        <v>0</v>
      </c>
      <c r="AH43" s="6" t="s">
        <v>46</v>
      </c>
      <c r="AI43" s="6" t="s">
        <v>46</v>
      </c>
      <c r="AJ43" s="6" t="s">
        <v>39</v>
      </c>
      <c r="AK43" s="6"/>
      <c r="AL43" s="6"/>
      <c r="AM43" s="6"/>
      <c r="AN43" s="7">
        <v>0</v>
      </c>
      <c r="AO43" s="6" t="s">
        <v>49</v>
      </c>
      <c r="AP43" s="7">
        <v>0</v>
      </c>
    </row>
    <row r="44" spans="1:42">
      <c r="A44" s="6" t="s">
        <v>359</v>
      </c>
      <c r="B44" s="6"/>
      <c r="C44" s="6" t="s">
        <v>85</v>
      </c>
      <c r="D44" s="6" t="s">
        <v>53</v>
      </c>
      <c r="E44" s="6" t="s">
        <v>63</v>
      </c>
      <c r="F44" s="6" t="s">
        <v>346</v>
      </c>
      <c r="G44" s="6" t="s">
        <v>38</v>
      </c>
      <c r="H44" s="6" t="s">
        <v>132</v>
      </c>
      <c r="I44" s="7">
        <v>210000</v>
      </c>
      <c r="J44" s="7"/>
      <c r="K44" s="6">
        <v>30</v>
      </c>
      <c r="L44" s="8" t="d">
        <v>2026-02-28</v>
      </c>
      <c r="M44" s="8" t="d">
        <v>2026-03-01</v>
      </c>
      <c r="N44" s="8" t="d">
        <v>2030-03-31</v>
      </c>
      <c r="O44" s="6">
        <f>DATEDIF(M44,N44,"m")</f>
        <v>48</v>
      </c>
      <c r="P44" s="6" t="s">
        <v>55</v>
      </c>
      <c r="Q44" s="6" t="s">
        <v>343</v>
      </c>
      <c r="R44" s="6" t="s">
        <v>81</v>
      </c>
      <c r="S44" s="6" t="s">
        <v>347</v>
      </c>
      <c r="T44" s="8" t="d">
        <v>2025-07-05</v>
      </c>
      <c r="U44" s="8" t="d">
        <v>2025-11-09</v>
      </c>
      <c r="V44" s="6" t="str">
        <f>"FY"&amp;YEAR(M44)</f>
        <v>FY2026</v>
      </c>
      <c r="W44" s="6" t="str">
        <f>"FY"&amp;YEAR(N44)</f>
        <v>FY2030</v>
      </c>
      <c r="X44" s="6" t="s">
        <v>43</v>
      </c>
      <c r="Y44" s="6" t="s">
        <v>44</v>
      </c>
      <c r="Z44" s="6"/>
      <c r="AC44" s="7"/>
      <c r="AD44" s="7">
        <v>0</v>
      </c>
      <c r="AE44" s="7">
        <v>0</v>
      </c>
      <c r="AF44" s="7">
        <v>0</v>
      </c>
      <c r="AG44" s="7">
        <v>0</v>
      </c>
      <c r="AH44" s="6" t="s">
        <v>46</v>
      </c>
      <c r="AI44" s="6" t="s">
        <v>46</v>
      </c>
      <c r="AJ44" s="6" t="s">
        <v>39</v>
      </c>
      <c r="AK44" s="6"/>
      <c r="AL44" s="6"/>
      <c r="AM44" s="6"/>
      <c r="AN44" s="7">
        <v>0</v>
      </c>
      <c r="AO44" s="6" t="s">
        <v>49</v>
      </c>
      <c r="AP44" s="7">
        <v>0</v>
      </c>
    </row>
    <row r="45" spans="1:42">
      <c r="A45" s="6" t="s">
        <v>358</v>
      </c>
      <c r="B45" s="6"/>
      <c r="C45" s="6" t="s">
        <v>104</v>
      </c>
      <c r="D45" s="6" t="s">
        <v>35</v>
      </c>
      <c r="E45" s="6" t="s">
        <v>70</v>
      </c>
      <c r="F45" s="6" t="s">
        <v>346</v>
      </c>
      <c r="G45" s="6" t="s">
        <v>38</v>
      </c>
      <c r="H45" s="6" t="s">
        <v>132</v>
      </c>
      <c r="I45" s="7">
        <v>210000</v>
      </c>
      <c r="J45" s="7"/>
      <c r="K45" s="6">
        <v>25</v>
      </c>
      <c r="L45" s="8" t="d">
        <v>2025-12-20</v>
      </c>
      <c r="M45" s="8" t="d">
        <v>2026-01-01</v>
      </c>
      <c r="N45" s="8" t="d">
        <v>2031-01-31</v>
      </c>
      <c r="O45" s="6">
        <f>DATEDIF(M45,N45,"m")</f>
        <v>60</v>
      </c>
      <c r="P45" s="6" t="s">
        <v>80</v>
      </c>
      <c r="Q45" s="6" t="s">
        <v>343</v>
      </c>
      <c r="R45" s="6" t="s">
        <v>65</v>
      </c>
      <c r="S45" s="6" t="s">
        <v>347</v>
      </c>
      <c r="T45" s="8" t="d">
        <v>2025-07-01</v>
      </c>
      <c r="U45" s="8" t="d">
        <v>2025-11-27</v>
      </c>
      <c r="V45" s="6" t="str">
        <f>"FY"&amp;YEAR(M45)</f>
        <v>FY2026</v>
      </c>
      <c r="W45" s="6" t="str">
        <f>"FY"&amp;YEAR(N45)</f>
        <v>FY2031</v>
      </c>
      <c r="X45" s="6" t="s">
        <v>43</v>
      </c>
      <c r="Y45" s="6" t="s">
        <v>44</v>
      </c>
      <c r="Z45" s="6"/>
      <c r="AC45" s="7"/>
      <c r="AD45" s="7">
        <v>0</v>
      </c>
      <c r="AE45" s="7">
        <v>0</v>
      </c>
      <c r="AF45" s="7">
        <v>0</v>
      </c>
      <c r="AG45" s="7">
        <v>0</v>
      </c>
      <c r="AH45" s="6" t="s">
        <v>46</v>
      </c>
      <c r="AI45" s="6" t="s">
        <v>46</v>
      </c>
      <c r="AJ45" s="6" t="s">
        <v>39</v>
      </c>
      <c r="AK45" s="6"/>
      <c r="AL45" s="6"/>
      <c r="AM45" s="6"/>
      <c r="AN45" s="7">
        <v>0</v>
      </c>
      <c r="AO45" s="6" t="s">
        <v>49</v>
      </c>
      <c r="AP45" s="7">
        <v>0</v>
      </c>
    </row>
    <row r="46" spans="1:42">
      <c r="A46" s="6" t="s">
        <v>360</v>
      </c>
      <c r="B46" s="6"/>
      <c r="C46" s="6" t="s">
        <v>121</v>
      </c>
      <c r="D46" s="6" t="s">
        <v>53</v>
      </c>
      <c r="E46" s="6" t="s">
        <v>197</v>
      </c>
      <c r="F46" s="6" t="s">
        <v>342</v>
      </c>
      <c r="G46" s="6" t="s">
        <v>38</v>
      </c>
      <c r="H46" s="6" t="s">
        <v>132</v>
      </c>
      <c r="I46" s="7">
        <v>320000</v>
      </c>
      <c r="J46" s="7"/>
      <c r="K46" s="6">
        <v>55</v>
      </c>
      <c r="L46" s="8" t="d">
        <v>2025-12-31</v>
      </c>
      <c r="M46" s="8" t="d">
        <v>2026-01-01</v>
      </c>
      <c r="N46" s="8" t="d">
        <v>2031-01-31</v>
      </c>
      <c r="O46" s="6">
        <f>DATEDIF(M46,N46,"m")</f>
        <v>60</v>
      </c>
      <c r="P46" s="6" t="s">
        <v>55</v>
      </c>
      <c r="Q46" s="6" t="s">
        <v>343</v>
      </c>
      <c r="R46" s="6" t="s">
        <v>42</v>
      </c>
      <c r="S46" s="6" t="s">
        <v>344</v>
      </c>
      <c r="T46" s="8" t="d">
        <v>2025-10-09</v>
      </c>
      <c r="U46" s="8" t="d">
        <v>2025-11-21</v>
      </c>
      <c r="V46" s="6" t="str">
        <f>"FY"&amp;YEAR(M46)</f>
        <v>FY2026</v>
      </c>
      <c r="W46" s="6" t="str">
        <f>"FY"&amp;YEAR(N46)</f>
        <v>FY2031</v>
      </c>
      <c r="X46" s="6" t="s">
        <v>43</v>
      </c>
      <c r="Y46" s="6" t="s">
        <v>44</v>
      </c>
      <c r="Z46" s="6"/>
      <c r="AC46" s="7"/>
      <c r="AD46" s="7">
        <v>0</v>
      </c>
      <c r="AE46" s="7">
        <v>0</v>
      </c>
      <c r="AF46" s="7">
        <v>0</v>
      </c>
      <c r="AG46" s="7">
        <v>0</v>
      </c>
      <c r="AH46" s="6" t="s">
        <v>46</v>
      </c>
      <c r="AI46" s="6" t="s">
        <v>46</v>
      </c>
      <c r="AJ46" s="6" t="s">
        <v>39</v>
      </c>
      <c r="AK46" s="6"/>
      <c r="AL46" s="6"/>
      <c r="AM46" s="6"/>
      <c r="AN46" s="7">
        <v>0</v>
      </c>
      <c r="AO46" s="6" t="s">
        <v>49</v>
      </c>
      <c r="AP46" s="7">
        <v>0</v>
      </c>
    </row>
    <row r="47" spans="1:42">
      <c r="A47" s="6" t="s">
        <v>355</v>
      </c>
      <c r="B47" s="6"/>
      <c r="C47" s="6" t="s">
        <v>121</v>
      </c>
      <c r="D47" s="6" t="s">
        <v>53</v>
      </c>
      <c r="E47" s="6" t="s">
        <v>54</v>
      </c>
      <c r="F47" s="6" t="s">
        <v>346</v>
      </c>
      <c r="G47" s="6" t="s">
        <v>38</v>
      </c>
      <c r="H47" s="6" t="s">
        <v>132</v>
      </c>
      <c r="I47" s="7">
        <v>850000</v>
      </c>
      <c r="J47" s="7"/>
      <c r="K47" s="6">
        <v>34</v>
      </c>
      <c r="L47" s="8" t="d">
        <v>2026-02-15</v>
      </c>
      <c r="M47" s="8" t="d">
        <v>2026-03-01</v>
      </c>
      <c r="N47" s="8" t="d">
        <v>2031-03-31</v>
      </c>
      <c r="O47" s="6">
        <f>DATEDIF(M47,N47,"m")</f>
        <v>60</v>
      </c>
      <c r="P47" s="6" t="s">
        <v>55</v>
      </c>
      <c r="Q47" s="6" t="s">
        <v>343</v>
      </c>
      <c r="R47" s="6" t="s">
        <v>81</v>
      </c>
      <c r="S47" s="6" t="s">
        <v>347</v>
      </c>
      <c r="T47" s="8" t="d">
        <v>2025-09-10</v>
      </c>
      <c r="U47" s="8" t="d">
        <v>2025-11-13</v>
      </c>
      <c r="V47" s="6" t="str">
        <f>"FY"&amp;YEAR(M47)</f>
        <v>FY2026</v>
      </c>
      <c r="W47" s="6" t="str">
        <f>"FY"&amp;YEAR(N47)</f>
        <v>FY2031</v>
      </c>
      <c r="X47" s="6" t="s">
        <v>43</v>
      </c>
      <c r="Y47" s="6" t="s">
        <v>44</v>
      </c>
      <c r="Z47" s="6"/>
      <c r="AC47" s="7"/>
      <c r="AD47" s="7">
        <v>0</v>
      </c>
      <c r="AE47" s="7">
        <v>0</v>
      </c>
      <c r="AF47" s="7">
        <v>0</v>
      </c>
      <c r="AG47" s="7">
        <v>0</v>
      </c>
      <c r="AH47" s="6" t="s">
        <v>46</v>
      </c>
      <c r="AI47" s="6" t="s">
        <v>46</v>
      </c>
      <c r="AJ47" s="6" t="s">
        <v>39</v>
      </c>
      <c r="AK47" s="6"/>
      <c r="AL47" s="6"/>
      <c r="AM47" s="6"/>
      <c r="AN47" s="7">
        <v>0</v>
      </c>
      <c r="AO47" s="6" t="s">
        <v>49</v>
      </c>
      <c r="AP47" s="7">
        <v>0</v>
      </c>
    </row>
    <row r="48" spans="1:42">
      <c r="A48" s="6" t="s">
        <v>357</v>
      </c>
      <c r="B48" s="6"/>
      <c r="C48" s="6" t="s">
        <v>78</v>
      </c>
      <c r="D48" s="6" t="s">
        <v>35</v>
      </c>
      <c r="E48" s="6" t="s">
        <v>36</v>
      </c>
      <c r="F48" s="6" t="s">
        <v>346</v>
      </c>
      <c r="G48" s="6" t="s">
        <v>38</v>
      </c>
      <c r="H48" s="6" t="s">
        <v>132</v>
      </c>
      <c r="I48" s="7">
        <v>210000</v>
      </c>
      <c r="J48" s="7"/>
      <c r="K48" s="6">
        <v>38</v>
      </c>
      <c r="L48" s="8" t="d">
        <v>2026-03-27</v>
      </c>
      <c r="M48" s="8" t="d">
        <v>2026-04-01</v>
      </c>
      <c r="N48" s="8" t="d">
        <v>2031-04-30</v>
      </c>
      <c r="O48" s="6">
        <f>DATEDIF(M48,N48,"m")</f>
        <v>60</v>
      </c>
      <c r="P48" s="6" t="s">
        <v>86</v>
      </c>
      <c r="Q48" s="6" t="s">
        <v>343</v>
      </c>
      <c r="R48" s="6" t="s">
        <v>81</v>
      </c>
      <c r="S48" s="6" t="s">
        <v>347</v>
      </c>
      <c r="T48" s="8" t="d">
        <v>2025-06-13</v>
      </c>
      <c r="U48" s="8" t="d">
        <v>2025-11-27</v>
      </c>
      <c r="V48" s="6" t="str">
        <f>"FY"&amp;YEAR(M48)</f>
        <v>FY2026</v>
      </c>
      <c r="W48" s="6" t="str">
        <f>"FY"&amp;YEAR(N48)</f>
        <v>FY2031</v>
      </c>
      <c r="X48" s="6" t="s">
        <v>43</v>
      </c>
      <c r="Y48" s="6" t="s">
        <v>44</v>
      </c>
      <c r="Z48" s="6"/>
      <c r="AC48" s="7"/>
      <c r="AD48" s="7">
        <v>0</v>
      </c>
      <c r="AE48" s="7">
        <v>0</v>
      </c>
      <c r="AF48" s="7">
        <v>0</v>
      </c>
      <c r="AG48" s="7">
        <v>0</v>
      </c>
      <c r="AH48" s="6" t="s">
        <v>46</v>
      </c>
      <c r="AI48" s="6" t="s">
        <v>46</v>
      </c>
      <c r="AJ48" s="6" t="s">
        <v>39</v>
      </c>
      <c r="AK48" s="6"/>
      <c r="AL48" s="6"/>
      <c r="AM48" s="6"/>
      <c r="AN48" s="7">
        <v>0</v>
      </c>
      <c r="AO48" s="6" t="s">
        <v>49</v>
      </c>
      <c r="AP48" s="7">
        <v>0</v>
      </c>
    </row>
    <row r="49" spans="1:43">
      <c r="A49" s="6" t="s">
        <v>364</v>
      </c>
      <c r="B49" s="6"/>
      <c r="C49" s="6" t="s">
        <v>210</v>
      </c>
      <c r="D49" s="6" t="s">
        <v>35</v>
      </c>
      <c r="E49" s="6" t="s">
        <v>54</v>
      </c>
      <c r="F49" s="6" t="s">
        <v>349</v>
      </c>
      <c r="G49" s="6" t="s">
        <v>38</v>
      </c>
      <c r="H49" s="6" t="s">
        <v>132</v>
      </c>
      <c r="I49" s="7">
        <v>850000</v>
      </c>
      <c r="J49" s="7"/>
      <c r="K49" s="6">
        <v>76</v>
      </c>
      <c r="L49" s="8" t="d">
        <v>2026-03-16</v>
      </c>
      <c r="M49" s="8" t="d">
        <v>2026-04-01</v>
      </c>
      <c r="N49" s="8" t="d">
        <v>2031-04-30</v>
      </c>
      <c r="O49" s="6">
        <f>DATEDIF(M49,N49,"m")</f>
        <v>60</v>
      </c>
      <c r="P49" s="6" t="s">
        <v>86</v>
      </c>
      <c r="Q49" s="6" t="s">
        <v>350</v>
      </c>
      <c r="R49" s="6" t="s">
        <v>95</v>
      </c>
      <c r="S49" s="6" t="s">
        <v>351</v>
      </c>
      <c r="T49" s="8" t="d">
        <v>2025-08-09</v>
      </c>
      <c r="U49" s="8" t="d">
        <v>2025-11-13</v>
      </c>
      <c r="V49" s="6" t="str">
        <f>"FY"&amp;YEAR(M49)</f>
        <v>FY2026</v>
      </c>
      <c r="W49" s="6" t="str">
        <f>"FY"&amp;YEAR(N49)</f>
        <v>FY2031</v>
      </c>
      <c r="X49" s="6" t="s">
        <v>43</v>
      </c>
      <c r="Y49" s="6" t="s">
        <v>44</v>
      </c>
      <c r="Z49" s="6"/>
      <c r="AC49" s="7"/>
      <c r="AD49" s="7">
        <v>0</v>
      </c>
      <c r="AE49" s="7">
        <v>0</v>
      </c>
      <c r="AF49" s="7">
        <v>0</v>
      </c>
      <c r="AG49" s="7">
        <v>0</v>
      </c>
      <c r="AH49" s="6" t="s">
        <v>46</v>
      </c>
      <c r="AI49" s="6" t="s">
        <v>46</v>
      </c>
      <c r="AJ49" s="6" t="s">
        <v>39</v>
      </c>
      <c r="AK49" s="6"/>
      <c r="AL49" s="6"/>
      <c r="AM49" s="6"/>
      <c r="AN49" s="7">
        <v>0</v>
      </c>
      <c r="AO49" s="6" t="s">
        <v>49</v>
      </c>
      <c r="AP49" s="7">
        <v>0</v>
      </c>
    </row>
    <row r="50" spans="1:43">
      <c r="A50" s="3" t="s">
        <v>153</v>
      </c>
      <c r="B50" s="3" t="s">
        <v>154</v>
      </c>
      <c r="C50" s="3" t="s">
        <v>148</v>
      </c>
      <c r="D50" s="3" t="s">
        <v>126</v>
      </c>
      <c r="E50" s="3" t="s">
        <v>155</v>
      </c>
      <c r="F50" s="3" t="s">
        <v>37</v>
      </c>
      <c r="G50" s="3" t="s">
        <v>128</v>
      </c>
      <c r="H50" s="3" t="s">
        <v>39</v>
      </c>
      <c r="I50" s="4">
        <v>850000</v>
      </c>
      <c r="J50" s="4">
        <v>591964.01</v>
      </c>
      <c r="K50" s="3">
        <v>100</v>
      </c>
      <c r="L50" s="9" t="d">
        <v>2023-08-05</v>
      </c>
      <c r="M50" s="9" t="d">
        <v>2023-09-01</v>
      </c>
      <c r="N50" s="9" t="d">
        <v>2024-09-30</v>
      </c>
      <c r="O50" s="3">
        <f>DATEDIF(M50,N50,"m")</f>
        <v>12</v>
      </c>
      <c r="P50" s="3" t="s">
        <v>80</v>
      </c>
      <c r="Q50" s="3" t="s">
        <v>41</v>
      </c>
      <c r="R50" s="3" t="s">
        <v>56</v>
      </c>
      <c r="T50" s="9" t="d">
        <v>2023-03-03</v>
      </c>
      <c r="U50" s="9" t="d">
        <v>2023-08-05</v>
      </c>
      <c r="V50" s="3" t="str">
        <f>"FY"&amp;YEAR(M50)</f>
        <v>FY2023</v>
      </c>
      <c r="W50" s="3" t="str">
        <f>"FY"&amp;YEAR(N50)</f>
        <v>FY2024</v>
      </c>
      <c r="X50" s="3" t="s">
        <v>129</v>
      </c>
      <c r="Y50" s="3" t="s">
        <v>130</v>
      </c>
      <c r="Z50" s="3" t="s">
        <v>434</v>
      </c>
      <c r="AC50" s="4">
        <v>591964.01</v>
      </c>
      <c r="AD50" s="4">
        <v>850000</v>
      </c>
      <c r="AE50" s="4">
        <v>850000</v>
      </c>
      <c r="AF50" s="4">
        <v>0</v>
      </c>
      <c r="AG50" s="4">
        <v>0</v>
      </c>
      <c r="AH50" s="3">
        <v>100</v>
      </c>
      <c r="AI50" s="3" t="s">
        <v>131</v>
      </c>
      <c r="AJ50" s="3" t="s">
        <v>132</v>
      </c>
      <c r="AK50" s="3" t="s">
        <v>133</v>
      </c>
      <c r="AN50" s="4">
        <v>0</v>
      </c>
      <c r="AO50" s="3" t="s">
        <v>134</v>
      </c>
      <c r="AP50" s="4">
        <v>850000</v>
      </c>
      <c r="AQ50" s="11">
        <f>AD50-AP50</f>
        <v>0</v>
      </c>
    </row>
    <row r="51" spans="1:43">
      <c r="A51" s="3" t="s">
        <v>135</v>
      </c>
      <c r="B51" s="3" t="s">
        <v>136</v>
      </c>
      <c r="C51" s="3" t="s">
        <v>125</v>
      </c>
      <c r="D51" s="3" t="s">
        <v>126</v>
      </c>
      <c r="E51" s="3" t="s">
        <v>137</v>
      </c>
      <c r="F51" s="3" t="s">
        <v>37</v>
      </c>
      <c r="G51" s="3" t="s">
        <v>138</v>
      </c>
      <c r="H51" s="3" t="s">
        <v>39</v>
      </c>
      <c r="I51" s="4">
        <v>220000</v>
      </c>
      <c r="J51" s="4">
        <v>155457.29999999999</v>
      </c>
      <c r="K51" s="3">
        <v>100</v>
      </c>
      <c r="L51" s="9" t="d">
        <v>2023-08-22</v>
      </c>
      <c r="M51" s="9" t="d">
        <v>2023-09-01</v>
      </c>
      <c r="N51" s="9" t="d">
        <v>2025-03-31</v>
      </c>
      <c r="O51" s="3">
        <f>DATEDIF(M51,N51,"m")</f>
        <v>18</v>
      </c>
      <c r="P51" s="3" t="s">
        <v>64</v>
      </c>
      <c r="Q51" s="3" t="s">
        <v>41</v>
      </c>
      <c r="R51" s="3" t="s">
        <v>42</v>
      </c>
      <c r="T51" s="9" t="d">
        <v>2023-04-08</v>
      </c>
      <c r="U51" s="9" t="d">
        <v>2023-08-22</v>
      </c>
      <c r="V51" s="3" t="str">
        <f>"FY"&amp;YEAR(M51)</f>
        <v>FY2023</v>
      </c>
      <c r="W51" s="3" t="str">
        <f>"FY"&amp;YEAR(N51)</f>
        <v>FY2025</v>
      </c>
      <c r="X51" s="3" t="s">
        <v>129</v>
      </c>
      <c r="Y51" s="3" t="s">
        <v>130</v>
      </c>
      <c r="Z51" s="3" t="s">
        <v>434</v>
      </c>
      <c r="AC51" s="4">
        <v>155457.29999999999</v>
      </c>
      <c r="AD51" s="4">
        <v>220000</v>
      </c>
      <c r="AE51" s="4">
        <v>220000</v>
      </c>
      <c r="AF51" s="4">
        <v>0</v>
      </c>
      <c r="AG51" s="4">
        <v>0</v>
      </c>
      <c r="AH51" s="3">
        <v>100</v>
      </c>
      <c r="AI51" s="3" t="s">
        <v>131</v>
      </c>
      <c r="AJ51" s="3" t="s">
        <v>132</v>
      </c>
      <c r="AK51" s="3" t="s">
        <v>133</v>
      </c>
      <c r="AN51" s="4">
        <v>0</v>
      </c>
      <c r="AO51" s="3" t="s">
        <v>134</v>
      </c>
      <c r="AP51" s="4">
        <v>220000</v>
      </c>
      <c r="AQ51" s="11">
        <f t="shared" ref="AQ51:AQ114" si="0">AD51-AP51</f>
        <v>0</v>
      </c>
    </row>
    <row r="52" spans="1:43">
      <c r="A52" s="3" t="s">
        <v>83</v>
      </c>
      <c r="B52" s="3" t="s">
        <v>84</v>
      </c>
      <c r="C52" s="3" t="s">
        <v>85</v>
      </c>
      <c r="D52" s="3" t="s">
        <v>53</v>
      </c>
      <c r="E52" s="3" t="s">
        <v>36</v>
      </c>
      <c r="F52" s="3" t="s">
        <v>37</v>
      </c>
      <c r="G52" s="3" t="s">
        <v>71</v>
      </c>
      <c r="H52" s="3" t="s">
        <v>39</v>
      </c>
      <c r="I52" s="4">
        <v>185000</v>
      </c>
      <c r="K52" s="3">
        <v>100</v>
      </c>
      <c r="L52" s="9" t="d">
        <v>2023-07-07</v>
      </c>
      <c r="M52" s="9" t="d">
        <v>2023-08-01</v>
      </c>
      <c r="N52" s="9" t="d">
        <v>2025-08-31</v>
      </c>
      <c r="O52" s="3">
        <f>DATEDIF(M52,N52,"m")</f>
        <v>24</v>
      </c>
      <c r="P52" s="3" t="s">
        <v>86</v>
      </c>
      <c r="Q52" s="3" t="s">
        <v>41</v>
      </c>
      <c r="R52" s="3" t="s">
        <v>42</v>
      </c>
      <c r="T52" s="9" t="d">
        <v>2023-02-17</v>
      </c>
      <c r="U52" s="9" t="d">
        <v>2023-07-07</v>
      </c>
      <c r="V52" s="3" t="str">
        <f>"FY"&amp;YEAR(M52)</f>
        <v>FY2023</v>
      </c>
      <c r="W52" s="3" t="str">
        <f>"FY"&amp;YEAR(N52)</f>
        <v>FY2025</v>
      </c>
      <c r="X52" s="3" t="s">
        <v>43</v>
      </c>
      <c r="Y52" s="3" t="s">
        <v>44</v>
      </c>
      <c r="Z52" s="3" t="s">
        <v>57</v>
      </c>
      <c r="AC52" s="4" t="s">
        <v>471</v>
      </c>
      <c r="AD52" s="4">
        <v>185000</v>
      </c>
      <c r="AE52" s="4">
        <v>185000</v>
      </c>
      <c r="AF52" s="4">
        <v>0</v>
      </c>
      <c r="AG52" s="4">
        <v>0</v>
      </c>
      <c r="AH52" s="3" t="s">
        <v>46</v>
      </c>
      <c r="AI52" s="3" t="s">
        <v>46</v>
      </c>
      <c r="AJ52" s="3" t="s">
        <v>39</v>
      </c>
      <c r="AK52" s="3" t="s">
        <v>58</v>
      </c>
      <c r="AL52" s="9" t="d">
        <v>2025-02-07</v>
      </c>
      <c r="AM52" s="3" t="s">
        <v>87</v>
      </c>
      <c r="AN52" s="4">
        <v>46250</v>
      </c>
      <c r="AO52" s="3" t="s">
        <v>49</v>
      </c>
      <c r="AP52" s="4">
        <v>185000</v>
      </c>
      <c r="AQ52" s="11">
        <f t="shared" si="0"/>
        <v>0</v>
      </c>
    </row>
    <row r="53" spans="1:43">
      <c r="A53" s="3" t="s">
        <v>112</v>
      </c>
      <c r="B53" s="3" t="s">
        <v>113</v>
      </c>
      <c r="C53" s="3" t="s">
        <v>114</v>
      </c>
      <c r="D53" s="3" t="s">
        <v>35</v>
      </c>
      <c r="E53" s="3" t="s">
        <v>63</v>
      </c>
      <c r="F53" s="3" t="s">
        <v>37</v>
      </c>
      <c r="G53" s="3" t="s">
        <v>38</v>
      </c>
      <c r="H53" s="3" t="s">
        <v>39</v>
      </c>
      <c r="I53" s="4">
        <v>275000</v>
      </c>
      <c r="K53" s="3">
        <v>100</v>
      </c>
      <c r="L53" s="9" t="d">
        <v>2023-07-19</v>
      </c>
      <c r="M53" s="9" t="d">
        <v>2023-08-01</v>
      </c>
      <c r="N53" s="9" t="d">
        <v>2025-08-31</v>
      </c>
      <c r="O53" s="3">
        <f>DATEDIF(M53,N53,"m")</f>
        <v>24</v>
      </c>
      <c r="P53" s="3" t="s">
        <v>55</v>
      </c>
      <c r="Q53" s="3" t="s">
        <v>41</v>
      </c>
      <c r="R53" s="3" t="s">
        <v>81</v>
      </c>
      <c r="T53" s="9" t="d">
        <v>2023-05-09</v>
      </c>
      <c r="U53" s="9" t="d">
        <v>2023-07-19</v>
      </c>
      <c r="V53" s="3" t="str">
        <f>"FY"&amp;YEAR(M53)</f>
        <v>FY2023</v>
      </c>
      <c r="W53" s="3" t="str">
        <f>"FY"&amp;YEAR(N53)</f>
        <v>FY2025</v>
      </c>
      <c r="X53" s="3" t="s">
        <v>43</v>
      </c>
      <c r="Y53" s="3" t="s">
        <v>44</v>
      </c>
      <c r="Z53" s="3" t="s">
        <v>45</v>
      </c>
      <c r="AC53" s="4" t="s">
        <v>471</v>
      </c>
      <c r="AD53" s="4">
        <v>275000</v>
      </c>
      <c r="AE53" s="4">
        <v>275000</v>
      </c>
      <c r="AF53" s="4">
        <v>0</v>
      </c>
      <c r="AG53" s="4">
        <v>0</v>
      </c>
      <c r="AH53" s="3" t="s">
        <v>46</v>
      </c>
      <c r="AI53" s="3" t="s">
        <v>46</v>
      </c>
      <c r="AJ53" s="3" t="s">
        <v>39</v>
      </c>
      <c r="AK53" s="3" t="s">
        <v>47</v>
      </c>
      <c r="AL53" s="9" t="d">
        <v>2024-08-19</v>
      </c>
      <c r="AM53" s="3" t="s">
        <v>115</v>
      </c>
      <c r="AN53" s="4">
        <v>137500</v>
      </c>
      <c r="AO53" s="3" t="s">
        <v>49</v>
      </c>
      <c r="AP53" s="4">
        <v>275000</v>
      </c>
      <c r="AQ53" s="11">
        <f t="shared" si="0"/>
        <v>0</v>
      </c>
    </row>
    <row r="54" spans="1:43">
      <c r="A54" s="3" t="s">
        <v>146</v>
      </c>
      <c r="B54" s="3" t="s">
        <v>147</v>
      </c>
      <c r="C54" s="3" t="s">
        <v>148</v>
      </c>
      <c r="D54" s="3" t="s">
        <v>126</v>
      </c>
      <c r="E54" s="3" t="s">
        <v>149</v>
      </c>
      <c r="F54" s="3" t="s">
        <v>37</v>
      </c>
      <c r="G54" s="3" t="s">
        <v>138</v>
      </c>
      <c r="H54" s="3" t="s">
        <v>39</v>
      </c>
      <c r="I54" s="4">
        <v>220000</v>
      </c>
      <c r="J54" s="4">
        <v>158330.34</v>
      </c>
      <c r="K54" s="3">
        <v>100</v>
      </c>
      <c r="L54" s="9" t="d">
        <v>2023-07-25</v>
      </c>
      <c r="M54" s="9" t="d">
        <v>2023-08-01</v>
      </c>
      <c r="N54" s="9" t="d">
        <v>2025-08-31</v>
      </c>
      <c r="O54" s="3">
        <f>DATEDIF(M54,N54,"m")</f>
        <v>24</v>
      </c>
      <c r="P54" s="3" t="s">
        <v>86</v>
      </c>
      <c r="Q54" s="3" t="s">
        <v>41</v>
      </c>
      <c r="R54" s="3" t="s">
        <v>42</v>
      </c>
      <c r="T54" s="9" t="d">
        <v>2023-02-22</v>
      </c>
      <c r="U54" s="9" t="d">
        <v>2023-07-25</v>
      </c>
      <c r="V54" s="3" t="str">
        <f>"FY"&amp;YEAR(M54)</f>
        <v>FY2023</v>
      </c>
      <c r="W54" s="3" t="str">
        <f>"FY"&amp;YEAR(N54)</f>
        <v>FY2025</v>
      </c>
      <c r="X54" s="3" t="s">
        <v>129</v>
      </c>
      <c r="Y54" s="3" t="s">
        <v>130</v>
      </c>
      <c r="Z54" s="3" t="s">
        <v>434</v>
      </c>
      <c r="AC54" s="4">
        <v>158330.34</v>
      </c>
      <c r="AD54" s="4">
        <v>220000</v>
      </c>
      <c r="AE54" s="4">
        <v>220000</v>
      </c>
      <c r="AF54" s="4">
        <v>0</v>
      </c>
      <c r="AG54" s="4">
        <v>0</v>
      </c>
      <c r="AH54" s="3">
        <v>100</v>
      </c>
      <c r="AI54" s="3" t="s">
        <v>131</v>
      </c>
      <c r="AJ54" s="3" t="s">
        <v>132</v>
      </c>
      <c r="AK54" s="3" t="s">
        <v>133</v>
      </c>
      <c r="AN54" s="4">
        <v>0</v>
      </c>
      <c r="AO54" s="3" t="s">
        <v>134</v>
      </c>
      <c r="AP54" s="4">
        <v>220000</v>
      </c>
      <c r="AQ54" s="11">
        <f t="shared" si="0"/>
        <v>0</v>
      </c>
    </row>
    <row r="55" spans="1:43">
      <c r="A55" s="3" t="s">
        <v>150</v>
      </c>
      <c r="B55" s="3" t="s">
        <v>151</v>
      </c>
      <c r="C55" s="3" t="s">
        <v>148</v>
      </c>
      <c r="D55" s="3" t="s">
        <v>126</v>
      </c>
      <c r="E55" s="3" t="s">
        <v>152</v>
      </c>
      <c r="F55" s="3" t="s">
        <v>37</v>
      </c>
      <c r="G55" s="3" t="s">
        <v>138</v>
      </c>
      <c r="H55" s="3" t="s">
        <v>39</v>
      </c>
      <c r="I55" s="4">
        <v>220000</v>
      </c>
      <c r="J55" s="4">
        <v>141817.21</v>
      </c>
      <c r="K55" s="3">
        <v>100</v>
      </c>
      <c r="L55" s="9" t="d">
        <v>2023-07-17</v>
      </c>
      <c r="M55" s="9" t="d">
        <v>2023-08-01</v>
      </c>
      <c r="N55" s="9" t="d">
        <v>2025-08-31</v>
      </c>
      <c r="O55" s="3">
        <f>DATEDIF(M55,N55,"m")</f>
        <v>24</v>
      </c>
      <c r="P55" s="3" t="s">
        <v>64</v>
      </c>
      <c r="Q55" s="3" t="s">
        <v>41</v>
      </c>
      <c r="R55" s="3" t="s">
        <v>142</v>
      </c>
      <c r="T55" s="9" t="d">
        <v>2023-04-14</v>
      </c>
      <c r="U55" s="9" t="d">
        <v>2023-07-17</v>
      </c>
      <c r="V55" s="3" t="str">
        <f>"FY"&amp;YEAR(M55)</f>
        <v>FY2023</v>
      </c>
      <c r="W55" s="3" t="str">
        <f>"FY"&amp;YEAR(N55)</f>
        <v>FY2025</v>
      </c>
      <c r="X55" s="3" t="s">
        <v>129</v>
      </c>
      <c r="Y55" s="3" t="s">
        <v>130</v>
      </c>
      <c r="Z55" s="3" t="s">
        <v>434</v>
      </c>
      <c r="AC55" s="4">
        <v>141817.21</v>
      </c>
      <c r="AD55" s="4">
        <v>220000</v>
      </c>
      <c r="AE55" s="4">
        <v>220000</v>
      </c>
      <c r="AF55" s="4">
        <v>0</v>
      </c>
      <c r="AG55" s="4">
        <v>0</v>
      </c>
      <c r="AH55" s="3">
        <v>100</v>
      </c>
      <c r="AI55" s="3" t="s">
        <v>131</v>
      </c>
      <c r="AJ55" s="3" t="s">
        <v>132</v>
      </c>
      <c r="AK55" s="3" t="s">
        <v>133</v>
      </c>
      <c r="AN55" s="4">
        <v>0</v>
      </c>
      <c r="AO55" s="3" t="s">
        <v>134</v>
      </c>
      <c r="AP55" s="4">
        <v>220000</v>
      </c>
      <c r="AQ55" s="11">
        <f t="shared" si="0"/>
        <v>0</v>
      </c>
    </row>
    <row r="56" spans="1:43">
      <c r="A56" s="3" t="s">
        <v>92</v>
      </c>
      <c r="B56" s="3" t="s">
        <v>93</v>
      </c>
      <c r="C56" s="3" t="s">
        <v>94</v>
      </c>
      <c r="D56" s="3" t="s">
        <v>53</v>
      </c>
      <c r="E56" s="3" t="s">
        <v>63</v>
      </c>
      <c r="F56" s="3" t="s">
        <v>37</v>
      </c>
      <c r="G56" s="3" t="s">
        <v>38</v>
      </c>
      <c r="H56" s="3" t="s">
        <v>39</v>
      </c>
      <c r="I56" s="4">
        <v>1200000</v>
      </c>
      <c r="K56" s="3">
        <v>100</v>
      </c>
      <c r="L56" s="9" t="d">
        <v>2023-08-17</v>
      </c>
      <c r="M56" s="9" t="d">
        <v>2023-09-01</v>
      </c>
      <c r="N56" s="9" t="d">
        <v>2025-09-30</v>
      </c>
      <c r="O56" s="3">
        <f>DATEDIF(M56,N56,"m")</f>
        <v>24</v>
      </c>
      <c r="P56" s="3" t="s">
        <v>86</v>
      </c>
      <c r="Q56" s="3" t="s">
        <v>41</v>
      </c>
      <c r="R56" s="3" t="s">
        <v>95</v>
      </c>
      <c r="T56" s="9" t="d">
        <v>2023-04-26</v>
      </c>
      <c r="U56" s="9" t="d">
        <v>2023-08-17</v>
      </c>
      <c r="V56" s="3" t="str">
        <f>"FY"&amp;YEAR(M56)</f>
        <v>FY2023</v>
      </c>
      <c r="W56" s="3" t="str">
        <f>"FY"&amp;YEAR(N56)</f>
        <v>FY2025</v>
      </c>
      <c r="X56" s="3" t="s">
        <v>43</v>
      </c>
      <c r="Y56" s="3" t="s">
        <v>44</v>
      </c>
      <c r="Z56" s="3" t="s">
        <v>96</v>
      </c>
      <c r="AC56" s="4" t="s">
        <v>471</v>
      </c>
      <c r="AD56" s="4">
        <v>1200000</v>
      </c>
      <c r="AE56" s="4">
        <v>1200000</v>
      </c>
      <c r="AF56" s="4">
        <v>0</v>
      </c>
      <c r="AG56" s="4">
        <v>0</v>
      </c>
      <c r="AH56" s="3" t="s">
        <v>46</v>
      </c>
      <c r="AI56" s="3" t="s">
        <v>46</v>
      </c>
      <c r="AJ56" s="3" t="s">
        <v>39</v>
      </c>
      <c r="AK56" s="3" t="s">
        <v>97</v>
      </c>
      <c r="AL56" s="9" t="d">
        <v>2025-06-17</v>
      </c>
      <c r="AM56" s="3" t="s">
        <v>98</v>
      </c>
      <c r="AN56" s="4">
        <v>150000</v>
      </c>
      <c r="AO56" s="3" t="s">
        <v>49</v>
      </c>
      <c r="AP56" s="4">
        <v>1200000</v>
      </c>
      <c r="AQ56" s="11">
        <f t="shared" si="0"/>
        <v>0</v>
      </c>
    </row>
    <row r="57" spans="1:43">
      <c r="A57" s="3" t="s">
        <v>116</v>
      </c>
      <c r="B57" s="3" t="s">
        <v>117</v>
      </c>
      <c r="C57" s="3" t="s">
        <v>85</v>
      </c>
      <c r="D57" s="3" t="s">
        <v>53</v>
      </c>
      <c r="E57" s="3" t="s">
        <v>79</v>
      </c>
      <c r="F57" s="3" t="s">
        <v>37</v>
      </c>
      <c r="G57" s="3" t="s">
        <v>71</v>
      </c>
      <c r="H57" s="3" t="s">
        <v>39</v>
      </c>
      <c r="I57" s="4">
        <v>850000</v>
      </c>
      <c r="K57" s="3">
        <v>100</v>
      </c>
      <c r="L57" s="9" t="d">
        <v>2023-09-23</v>
      </c>
      <c r="M57" s="9" t="d">
        <v>2023-10-01</v>
      </c>
      <c r="N57" s="9" t="d">
        <v>2025-10-31</v>
      </c>
      <c r="O57" s="3">
        <f>DATEDIF(M57,N57,"m")</f>
        <v>24</v>
      </c>
      <c r="P57" s="3" t="s">
        <v>80</v>
      </c>
      <c r="Q57" s="3" t="s">
        <v>41</v>
      </c>
      <c r="R57" s="3" t="s">
        <v>81</v>
      </c>
      <c r="T57" s="9" t="d">
        <v>2023-05-28</v>
      </c>
      <c r="U57" s="9" t="d">
        <v>2023-09-23</v>
      </c>
      <c r="V57" s="3" t="str">
        <f>"FY"&amp;YEAR(M57)</f>
        <v>FY2023</v>
      </c>
      <c r="W57" s="3" t="str">
        <f>"FY"&amp;YEAR(N57)</f>
        <v>FY2025</v>
      </c>
      <c r="X57" s="3" t="s">
        <v>43</v>
      </c>
      <c r="Y57" s="3" t="s">
        <v>44</v>
      </c>
      <c r="Z57" s="3" t="s">
        <v>96</v>
      </c>
      <c r="AC57" s="4" t="s">
        <v>471</v>
      </c>
      <c r="AD57" s="4">
        <v>850000</v>
      </c>
      <c r="AE57" s="4">
        <v>850000</v>
      </c>
      <c r="AF57" s="4">
        <v>0</v>
      </c>
      <c r="AG57" s="4">
        <v>0</v>
      </c>
      <c r="AH57" s="3" t="s">
        <v>46</v>
      </c>
      <c r="AI57" s="3" t="s">
        <v>46</v>
      </c>
      <c r="AJ57" s="3" t="s">
        <v>39</v>
      </c>
      <c r="AK57" s="3" t="s">
        <v>97</v>
      </c>
      <c r="AL57" s="9" t="d">
        <v>2025-07-23</v>
      </c>
      <c r="AM57" s="3" t="s">
        <v>118</v>
      </c>
      <c r="AN57" s="4">
        <v>106250</v>
      </c>
      <c r="AO57" s="3" t="s">
        <v>49</v>
      </c>
      <c r="AP57" s="4">
        <v>850000</v>
      </c>
      <c r="AQ57" s="11">
        <f t="shared" si="0"/>
        <v>0</v>
      </c>
    </row>
    <row r="58" spans="1:43">
      <c r="A58" s="3" t="s">
        <v>139</v>
      </c>
      <c r="B58" s="3" t="s">
        <v>140</v>
      </c>
      <c r="C58" s="3" t="s">
        <v>125</v>
      </c>
      <c r="D58" s="3" t="s">
        <v>126</v>
      </c>
      <c r="E58" s="3" t="s">
        <v>141</v>
      </c>
      <c r="F58" s="3" t="s">
        <v>37</v>
      </c>
      <c r="G58" s="3" t="s">
        <v>138</v>
      </c>
      <c r="H58" s="3" t="s">
        <v>39</v>
      </c>
      <c r="I58" s="4">
        <v>220000</v>
      </c>
      <c r="J58" s="4">
        <v>152216.29</v>
      </c>
      <c r="K58" s="3">
        <v>100</v>
      </c>
      <c r="L58" s="9" t="d">
        <v>2024-04-26</v>
      </c>
      <c r="M58" s="9" t="d">
        <v>2024-05-01</v>
      </c>
      <c r="N58" s="9" t="d">
        <v>2025-05-31</v>
      </c>
      <c r="O58" s="3">
        <f>DATEDIF(M58,N58,"m")</f>
        <v>12</v>
      </c>
      <c r="P58" s="3" t="s">
        <v>64</v>
      </c>
      <c r="Q58" s="3" t="s">
        <v>41</v>
      </c>
      <c r="R58" s="3" t="s">
        <v>142</v>
      </c>
      <c r="T58" s="9" t="d">
        <v>2023-12-24</v>
      </c>
      <c r="U58" s="9" t="d">
        <v>2024-04-26</v>
      </c>
      <c r="V58" s="3" t="str">
        <f>"FY"&amp;YEAR(M58)</f>
        <v>FY2024</v>
      </c>
      <c r="W58" s="3" t="str">
        <f>"FY"&amp;YEAR(N58)</f>
        <v>FY2025</v>
      </c>
      <c r="X58" s="3" t="s">
        <v>129</v>
      </c>
      <c r="Y58" s="3" t="s">
        <v>130</v>
      </c>
      <c r="Z58" s="3" t="s">
        <v>434</v>
      </c>
      <c r="AC58" s="4">
        <v>152216.29</v>
      </c>
      <c r="AD58" s="4">
        <v>220000</v>
      </c>
      <c r="AE58" s="4">
        <v>220000</v>
      </c>
      <c r="AF58" s="4">
        <f>IF(AD58-AE58&gt;0,AD58-AE58,0)</f>
        <v>0</v>
      </c>
      <c r="AG58" s="4">
        <f>IF(AD58-AE58&lt;0,ABS(AD58-AE58),0)</f>
        <v>0</v>
      </c>
      <c r="AH58" s="3">
        <v>100</v>
      </c>
      <c r="AI58" s="3" t="s">
        <v>131</v>
      </c>
      <c r="AJ58" s="3" t="s">
        <v>132</v>
      </c>
      <c r="AK58" s="3" t="s">
        <v>133</v>
      </c>
      <c r="AN58" s="4">
        <v>0</v>
      </c>
      <c r="AO58" s="3" t="s">
        <v>134</v>
      </c>
      <c r="AP58" s="4">
        <v>220000</v>
      </c>
      <c r="AQ58" s="11">
        <f t="shared" si="0"/>
        <v>0</v>
      </c>
    </row>
    <row r="59" spans="1:43">
      <c r="A59" s="3" t="s">
        <v>233</v>
      </c>
      <c r="B59" s="3" t="s">
        <v>234</v>
      </c>
      <c r="C59" s="3" t="s">
        <v>175</v>
      </c>
      <c r="D59" s="3" t="s">
        <v>126</v>
      </c>
      <c r="E59" s="3" t="s">
        <v>141</v>
      </c>
      <c r="F59" s="3" t="s">
        <v>37</v>
      </c>
      <c r="G59" s="3" t="s">
        <v>128</v>
      </c>
      <c r="H59" s="3" t="s">
        <v>39</v>
      </c>
      <c r="I59" s="4">
        <v>420000</v>
      </c>
      <c r="J59" s="4">
        <v>291931.94</v>
      </c>
      <c r="K59" s="3">
        <v>100</v>
      </c>
      <c r="L59" s="9" t="d">
        <v>2024-09-05</v>
      </c>
      <c r="M59" s="9" t="d">
        <v>2024-10-01</v>
      </c>
      <c r="N59" s="9" t="d">
        <v>2025-10-31</v>
      </c>
      <c r="O59" s="3">
        <f>DATEDIF(M59,N59,"m")</f>
        <v>12</v>
      </c>
      <c r="P59" s="3" t="s">
        <v>80</v>
      </c>
      <c r="Q59" s="3" t="s">
        <v>41</v>
      </c>
      <c r="R59" s="3" t="s">
        <v>142</v>
      </c>
      <c r="T59" s="9" t="d">
        <v>2024-02-25</v>
      </c>
      <c r="U59" s="9" t="d">
        <v>2024-09-05</v>
      </c>
      <c r="V59" s="3" t="str">
        <f>"FY"&amp;YEAR(M59)</f>
        <v>FY2024</v>
      </c>
      <c r="W59" s="3" t="str">
        <f>"FY"&amp;YEAR(N59)</f>
        <v>FY2025</v>
      </c>
      <c r="X59" s="3" t="s">
        <v>129</v>
      </c>
      <c r="Y59" s="3" t="s">
        <v>130</v>
      </c>
      <c r="Z59" s="3" t="s">
        <v>434</v>
      </c>
      <c r="AC59" s="4">
        <v>291931.94</v>
      </c>
      <c r="AD59" s="4">
        <v>420000</v>
      </c>
      <c r="AE59" s="4">
        <v>420000</v>
      </c>
      <c r="AF59" s="4">
        <f>IF(AD59-AE59&gt;0,AD59-AE59,0)</f>
        <v>0</v>
      </c>
      <c r="AG59" s="4">
        <f>IF(AD59-AE59&lt;0,ABS(AD59-AE59),0)</f>
        <v>0</v>
      </c>
      <c r="AH59" s="3">
        <v>100</v>
      </c>
      <c r="AI59" s="3" t="s">
        <v>131</v>
      </c>
      <c r="AJ59" s="3" t="s">
        <v>132</v>
      </c>
      <c r="AK59" s="3" t="s">
        <v>133</v>
      </c>
      <c r="AN59" s="4">
        <v>0</v>
      </c>
      <c r="AO59" s="3" t="s">
        <v>134</v>
      </c>
      <c r="AP59" s="4">
        <v>420000</v>
      </c>
      <c r="AQ59" s="11">
        <f t="shared" si="0"/>
        <v>0</v>
      </c>
    </row>
    <row r="60" spans="1:43">
      <c r="A60" s="3" t="s">
        <v>160</v>
      </c>
      <c r="B60" s="3" t="s">
        <v>161</v>
      </c>
      <c r="C60" s="3" t="s">
        <v>162</v>
      </c>
      <c r="D60" s="3" t="s">
        <v>126</v>
      </c>
      <c r="E60" s="3" t="s">
        <v>141</v>
      </c>
      <c r="F60" s="3" t="s">
        <v>37</v>
      </c>
      <c r="G60" s="3" t="s">
        <v>138</v>
      </c>
      <c r="H60" s="3" t="s">
        <v>39</v>
      </c>
      <c r="I60" s="4">
        <v>420000</v>
      </c>
      <c r="J60" s="4">
        <v>274842.5</v>
      </c>
      <c r="K60" s="3">
        <v>100</v>
      </c>
      <c r="L60" s="9" t="d">
        <v>2024-05-25</v>
      </c>
      <c r="M60" s="9" t="d">
        <v>2024-06-01</v>
      </c>
      <c r="N60" s="9" t="d">
        <v>2025-12-31</v>
      </c>
      <c r="O60" s="3">
        <f>DATEDIF(M60,N60,"m")</f>
        <v>18</v>
      </c>
      <c r="P60" s="3" t="s">
        <v>40</v>
      </c>
      <c r="Q60" s="3" t="s">
        <v>41</v>
      </c>
      <c r="R60" s="3" t="s">
        <v>56</v>
      </c>
      <c r="T60" s="9" t="d">
        <v>2024-01-28</v>
      </c>
      <c r="U60" s="9" t="d">
        <v>2024-05-25</v>
      </c>
      <c r="V60" s="3" t="str">
        <f>"FY"&amp;YEAR(M60)</f>
        <v>FY2024</v>
      </c>
      <c r="W60" s="3" t="str">
        <f>"FY"&amp;YEAR(N60)</f>
        <v>FY2025</v>
      </c>
      <c r="X60" s="3" t="s">
        <v>129</v>
      </c>
      <c r="Y60" s="3" t="s">
        <v>130</v>
      </c>
      <c r="Z60" s="3" t="s">
        <v>434</v>
      </c>
      <c r="AC60" s="4">
        <v>253624.66</v>
      </c>
      <c r="AD60" s="4">
        <v>210000</v>
      </c>
      <c r="AE60" s="4">
        <v>387576</v>
      </c>
      <c r="AF60" s="4">
        <f>IF(AD60-AE60&gt;0,AD60-AE60,0)</f>
        <v>0</v>
      </c>
      <c r="AG60" s="4">
        <f>IF(AD60-AE60&lt;0,ABS(AD60-AE60),0)</f>
        <v>177576</v>
      </c>
      <c r="AH60" s="3">
        <v>93.28</v>
      </c>
      <c r="AI60" s="3" t="s">
        <v>131</v>
      </c>
      <c r="AJ60" s="3" t="s">
        <v>132</v>
      </c>
      <c r="AK60" s="3" t="s">
        <v>133</v>
      </c>
      <c r="AN60" s="4">
        <v>0</v>
      </c>
      <c r="AO60" s="3" t="s">
        <v>134</v>
      </c>
      <c r="AP60" s="4">
        <v>210000</v>
      </c>
      <c r="AQ60" s="11">
        <f t="shared" si="0"/>
        <v>0</v>
      </c>
    </row>
    <row r="61" spans="1:43">
      <c r="A61" s="3" t="s">
        <v>32</v>
      </c>
      <c r="B61" s="3" t="s">
        <v>33</v>
      </c>
      <c r="C61" s="3" t="s">
        <v>34</v>
      </c>
      <c r="D61" s="3" t="s">
        <v>35</v>
      </c>
      <c r="E61" s="3" t="s">
        <v>36</v>
      </c>
      <c r="F61" s="3" t="s">
        <v>37</v>
      </c>
      <c r="G61" s="3" t="s">
        <v>38</v>
      </c>
      <c r="H61" s="3" t="s">
        <v>39</v>
      </c>
      <c r="I61" s="4">
        <v>1200000</v>
      </c>
      <c r="K61" s="3">
        <v>100</v>
      </c>
      <c r="L61" s="9" t="d">
        <v>2023-08-28</v>
      </c>
      <c r="M61" s="9" t="d">
        <v>2023-09-01</v>
      </c>
      <c r="N61" s="9" t="d">
        <v>2026-09-30</v>
      </c>
      <c r="O61" s="3">
        <f>DATEDIF(M61,N61,"m")</f>
        <v>36</v>
      </c>
      <c r="P61" s="3" t="s">
        <v>40</v>
      </c>
      <c r="Q61" s="3" t="s">
        <v>41</v>
      </c>
      <c r="R61" s="3" t="s">
        <v>42</v>
      </c>
      <c r="T61" s="9" t="d">
        <v>2023-06-11</v>
      </c>
      <c r="U61" s="9" t="d">
        <v>2023-08-28</v>
      </c>
      <c r="V61" s="3" t="str">
        <f>"FY"&amp;YEAR(M61)</f>
        <v>FY2023</v>
      </c>
      <c r="W61" s="3" t="str">
        <f>"FY"&amp;YEAR(N61)</f>
        <v>FY2026</v>
      </c>
      <c r="X61" s="3" t="s">
        <v>43</v>
      </c>
      <c r="Y61" s="3" t="s">
        <v>44</v>
      </c>
      <c r="Z61" s="3" t="s">
        <v>45</v>
      </c>
      <c r="AC61" s="4" t="s">
        <v>471</v>
      </c>
      <c r="AD61" s="4">
        <v>1200000</v>
      </c>
      <c r="AE61" s="4">
        <v>866666.67</v>
      </c>
      <c r="AF61" s="4">
        <f>IF(AD61-AE61&gt;0,AD61-AE61,0)</f>
        <v>333333.32999999996</v>
      </c>
      <c r="AG61" s="4">
        <f>IF(AD61-AE61&lt;0,ABS(AD61-AE61),0)</f>
        <v>0</v>
      </c>
      <c r="AH61" s="3" t="s">
        <v>46</v>
      </c>
      <c r="AI61" s="3" t="s">
        <v>46</v>
      </c>
      <c r="AJ61" s="3" t="s">
        <v>39</v>
      </c>
      <c r="AK61" s="3" t="s">
        <v>47</v>
      </c>
      <c r="AL61" s="9" t="d">
        <v>2025-09-28</v>
      </c>
      <c r="AM61" s="3" t="s">
        <v>48</v>
      </c>
      <c r="AN61" s="4">
        <v>400000</v>
      </c>
      <c r="AO61" s="3" t="s">
        <v>49</v>
      </c>
      <c r="AP61" s="4">
        <v>960000</v>
      </c>
      <c r="AQ61" s="11">
        <f t="shared" si="0"/>
        <v>240000</v>
      </c>
    </row>
    <row r="62" spans="1:43">
      <c r="A62" s="3" t="s">
        <v>50</v>
      </c>
      <c r="B62" s="3" t="s">
        <v>51</v>
      </c>
      <c r="C62" s="3" t="s">
        <v>52</v>
      </c>
      <c r="D62" s="3" t="s">
        <v>53</v>
      </c>
      <c r="E62" s="3" t="s">
        <v>54</v>
      </c>
      <c r="F62" s="3" t="s">
        <v>37</v>
      </c>
      <c r="G62" s="3" t="s">
        <v>38</v>
      </c>
      <c r="H62" s="3" t="s">
        <v>39</v>
      </c>
      <c r="I62" s="4">
        <v>1450000</v>
      </c>
      <c r="K62" s="3">
        <v>100</v>
      </c>
      <c r="L62" s="9" t="d">
        <v>2023-09-27</v>
      </c>
      <c r="M62" s="9" t="d">
        <v>2023-10-01</v>
      </c>
      <c r="N62" s="9" t="d">
        <v>2026-10-31</v>
      </c>
      <c r="O62" s="3">
        <f>DATEDIF(M62,N62,"m")</f>
        <v>36</v>
      </c>
      <c r="P62" s="3" t="s">
        <v>55</v>
      </c>
      <c r="Q62" s="3" t="s">
        <v>41</v>
      </c>
      <c r="R62" s="3" t="s">
        <v>56</v>
      </c>
      <c r="T62" s="9" t="d">
        <v>2023-07-06</v>
      </c>
      <c r="U62" s="9" t="d">
        <v>2023-09-27</v>
      </c>
      <c r="V62" s="3" t="str">
        <f>"FY"&amp;YEAR(M62)</f>
        <v>FY2023</v>
      </c>
      <c r="W62" s="3" t="str">
        <f>"FY"&amp;YEAR(N62)</f>
        <v>FY2026</v>
      </c>
      <c r="X62" s="3" t="s">
        <v>43</v>
      </c>
      <c r="Y62" s="3" t="s">
        <v>44</v>
      </c>
      <c r="Z62" s="3" t="s">
        <v>57</v>
      </c>
      <c r="AC62" s="4" t="s">
        <v>471</v>
      </c>
      <c r="AD62" s="4">
        <v>1208333.3500000001</v>
      </c>
      <c r="AE62" s="4">
        <v>1006944.44</v>
      </c>
      <c r="AF62" s="4">
        <f>IF(AD62-AE62&gt;0,AD62-AE62,0)</f>
        <v>201388.91000000015</v>
      </c>
      <c r="AG62" s="4">
        <f>IF(AD62-AE62&lt;0,ABS(AD62-AE62),0)</f>
        <v>0</v>
      </c>
      <c r="AH62" s="3" t="s">
        <v>46</v>
      </c>
      <c r="AI62" s="3" t="s">
        <v>46</v>
      </c>
      <c r="AJ62" s="3" t="s">
        <v>39</v>
      </c>
      <c r="AK62" s="3" t="s">
        <v>58</v>
      </c>
      <c r="AL62" s="9" t="d">
        <v>2025-10-27</v>
      </c>
      <c r="AM62" s="3" t="s">
        <v>59</v>
      </c>
      <c r="AN62" s="4">
        <v>241666.67</v>
      </c>
      <c r="AO62" s="3" t="s">
        <v>49</v>
      </c>
      <c r="AP62" s="4">
        <v>1208333.3500000001</v>
      </c>
      <c r="AQ62" s="11">
        <f t="shared" si="0"/>
        <v>0</v>
      </c>
    </row>
    <row r="63" spans="1:43">
      <c r="A63" s="3" t="s">
        <v>102</v>
      </c>
      <c r="B63" s="3" t="s">
        <v>103</v>
      </c>
      <c r="C63" s="3" t="s">
        <v>104</v>
      </c>
      <c r="D63" s="3" t="s">
        <v>35</v>
      </c>
      <c r="E63" s="3" t="s">
        <v>70</v>
      </c>
      <c r="F63" s="3" t="s">
        <v>37</v>
      </c>
      <c r="G63" s="3" t="s">
        <v>38</v>
      </c>
      <c r="H63" s="3" t="s">
        <v>39</v>
      </c>
      <c r="I63" s="4">
        <v>320000</v>
      </c>
      <c r="K63" s="3">
        <v>100</v>
      </c>
      <c r="L63" s="9" t="d">
        <v>2023-10-31</v>
      </c>
      <c r="M63" s="9" t="d">
        <v>2023-11-01</v>
      </c>
      <c r="N63" s="9" t="d">
        <v>2026-11-30</v>
      </c>
      <c r="O63" s="3">
        <f>DATEDIF(M63,N63,"m")</f>
        <v>36</v>
      </c>
      <c r="P63" s="3" t="s">
        <v>55</v>
      </c>
      <c r="Q63" s="3" t="s">
        <v>41</v>
      </c>
      <c r="R63" s="3" t="s">
        <v>81</v>
      </c>
      <c r="T63" s="9" t="d">
        <v>2023-08-12</v>
      </c>
      <c r="U63" s="9" t="d">
        <v>2023-10-31</v>
      </c>
      <c r="V63" s="3" t="str">
        <f>"FY"&amp;YEAR(M63)</f>
        <v>FY2023</v>
      </c>
      <c r="W63" s="3" t="str">
        <f>"FY"&amp;YEAR(N63)</f>
        <v>FY2026</v>
      </c>
      <c r="X63" s="3" t="s">
        <v>43</v>
      </c>
      <c r="Y63" s="3" t="s">
        <v>44</v>
      </c>
      <c r="Z63" s="3" t="s">
        <v>45</v>
      </c>
      <c r="AC63" s="4" t="s">
        <v>471</v>
      </c>
      <c r="AD63" s="4">
        <v>213333.34</v>
      </c>
      <c r="AE63" s="4">
        <v>213333.33</v>
      </c>
      <c r="AF63" s="4">
        <f>IF(AD63-AE63&gt;0,AD63-AE63,0)</f>
        <v>1.0000000009313226E-2</v>
      </c>
      <c r="AG63" s="4">
        <f>IF(AD63-AE63&lt;0,ABS(AD63-AE63),0)</f>
        <v>0</v>
      </c>
      <c r="AH63" s="3" t="s">
        <v>46</v>
      </c>
      <c r="AI63" s="3" t="s">
        <v>46</v>
      </c>
      <c r="AJ63" s="3" t="s">
        <v>39</v>
      </c>
      <c r="AK63" s="3" t="s">
        <v>47</v>
      </c>
      <c r="AL63" s="9" t="d">
        <v>2024-11-30</v>
      </c>
      <c r="AM63" s="3" t="s">
        <v>105</v>
      </c>
      <c r="AN63" s="4">
        <v>106666.67</v>
      </c>
      <c r="AO63" s="3" t="s">
        <v>49</v>
      </c>
      <c r="AP63" s="4">
        <v>213333.34</v>
      </c>
      <c r="AQ63" s="11">
        <f t="shared" si="0"/>
        <v>0</v>
      </c>
    </row>
    <row r="64" spans="1:43">
      <c r="A64" s="3" t="s">
        <v>158</v>
      </c>
      <c r="B64" s="3" t="s">
        <v>159</v>
      </c>
      <c r="C64" s="3" t="s">
        <v>148</v>
      </c>
      <c r="D64" s="3" t="s">
        <v>126</v>
      </c>
      <c r="E64" s="3" t="s">
        <v>127</v>
      </c>
      <c r="F64" s="3" t="s">
        <v>37</v>
      </c>
      <c r="G64" s="3" t="s">
        <v>138</v>
      </c>
      <c r="H64" s="3" t="s">
        <v>39</v>
      </c>
      <c r="I64" s="4">
        <v>420000</v>
      </c>
      <c r="J64" s="4">
        <v>270454.21000000002</v>
      </c>
      <c r="K64" s="3">
        <v>100</v>
      </c>
      <c r="L64" s="9" t="d">
        <v>2023-10-17</v>
      </c>
      <c r="M64" s="9" t="d">
        <v>2023-11-01</v>
      </c>
      <c r="N64" s="9" t="d">
        <v>2026-11-30</v>
      </c>
      <c r="O64" s="3">
        <f>DATEDIF(M64,N64,"m")</f>
        <v>36</v>
      </c>
      <c r="P64" s="3" t="s">
        <v>64</v>
      </c>
      <c r="Q64" s="3" t="s">
        <v>41</v>
      </c>
      <c r="R64" s="3" t="s">
        <v>56</v>
      </c>
      <c r="T64" s="9" t="d">
        <v>2023-06-07</v>
      </c>
      <c r="U64" s="9" t="d">
        <v>2023-10-17</v>
      </c>
      <c r="V64" s="3" t="str">
        <f>"FY"&amp;YEAR(M64)</f>
        <v>FY2023</v>
      </c>
      <c r="W64" s="3" t="str">
        <f>"FY"&amp;YEAR(N64)</f>
        <v>FY2026</v>
      </c>
      <c r="X64" s="3" t="s">
        <v>129</v>
      </c>
      <c r="Y64" s="3" t="s">
        <v>130</v>
      </c>
      <c r="Z64" s="3" t="s">
        <v>434</v>
      </c>
      <c r="AC64" s="4">
        <v>166058.88</v>
      </c>
      <c r="AD64" s="4">
        <v>315000</v>
      </c>
      <c r="AE64" s="4">
        <v>257880</v>
      </c>
      <c r="AF64" s="4">
        <f>IF(AD64-AE64&gt;0,AD64-AE64,0)</f>
        <v>57120</v>
      </c>
      <c r="AG64" s="4">
        <f>IF(AD64-AE64&lt;0,ABS(AD64-AE64),0)</f>
        <v>0</v>
      </c>
      <c r="AH64" s="3">
        <v>67.819999999999993</v>
      </c>
      <c r="AI64" s="3" t="s">
        <v>131</v>
      </c>
      <c r="AJ64" s="3" t="s">
        <v>132</v>
      </c>
      <c r="AK64" s="3" t="s">
        <v>133</v>
      </c>
      <c r="AN64" s="4">
        <v>0</v>
      </c>
      <c r="AO64" s="3" t="s">
        <v>134</v>
      </c>
      <c r="AP64" s="4">
        <v>315000</v>
      </c>
      <c r="AQ64" s="11">
        <f t="shared" si="0"/>
        <v>0</v>
      </c>
    </row>
    <row r="65" spans="1:43">
      <c r="A65" s="3" t="s">
        <v>156</v>
      </c>
      <c r="B65" s="3" t="s">
        <v>157</v>
      </c>
      <c r="C65" s="3" t="s">
        <v>145</v>
      </c>
      <c r="D65" s="3" t="s">
        <v>126</v>
      </c>
      <c r="E65" s="3" t="s">
        <v>127</v>
      </c>
      <c r="F65" s="3" t="s">
        <v>37</v>
      </c>
      <c r="G65" s="3" t="s">
        <v>138</v>
      </c>
      <c r="H65" s="3" t="s">
        <v>39</v>
      </c>
      <c r="I65" s="4">
        <v>1200000</v>
      </c>
      <c r="J65" s="4">
        <v>848474.43</v>
      </c>
      <c r="K65" s="3">
        <v>100</v>
      </c>
      <c r="L65" s="9" t="d">
        <v>2023-12-13</v>
      </c>
      <c r="M65" s="9" t="d">
        <v>2024-01-01</v>
      </c>
      <c r="N65" s="9" t="d">
        <v>2026-01-31</v>
      </c>
      <c r="O65" s="3">
        <f>DATEDIF(M65,N65,"m")</f>
        <v>24</v>
      </c>
      <c r="P65" s="3" t="s">
        <v>86</v>
      </c>
      <c r="Q65" s="3" t="s">
        <v>41</v>
      </c>
      <c r="R65" s="3" t="s">
        <v>142</v>
      </c>
      <c r="T65" s="9" t="d">
        <v>2023-07-14</v>
      </c>
      <c r="U65" s="9" t="d">
        <v>2023-12-13</v>
      </c>
      <c r="V65" s="3" t="str">
        <f>"FY"&amp;YEAR(M65)</f>
        <v>FY2024</v>
      </c>
      <c r="W65" s="3" t="str">
        <f>"FY"&amp;YEAR(N65)</f>
        <v>FY2026</v>
      </c>
      <c r="X65" s="3" t="s">
        <v>129</v>
      </c>
      <c r="Y65" s="3" t="s">
        <v>130</v>
      </c>
      <c r="Z65" s="3" t="s">
        <v>434</v>
      </c>
      <c r="AC65" s="4">
        <v>715942.72</v>
      </c>
      <c r="AD65" s="4">
        <v>600000</v>
      </c>
      <c r="AE65" s="4">
        <v>1012560</v>
      </c>
      <c r="AF65" s="4">
        <f>IF(AD65-AE65&gt;0,AD65-AE65,0)</f>
        <v>0</v>
      </c>
      <c r="AG65" s="4">
        <f>IF(AD65-AE65&lt;0,ABS(AD65-AE65),0)</f>
        <v>412560</v>
      </c>
      <c r="AH65" s="3">
        <v>89.51</v>
      </c>
      <c r="AI65" s="3" t="s">
        <v>131</v>
      </c>
      <c r="AJ65" s="3" t="s">
        <v>132</v>
      </c>
      <c r="AK65" s="3" t="s">
        <v>133</v>
      </c>
      <c r="AN65" s="4">
        <v>0</v>
      </c>
      <c r="AO65" s="3" t="s">
        <v>134</v>
      </c>
      <c r="AP65" s="4">
        <v>480000</v>
      </c>
      <c r="AQ65" s="11">
        <f t="shared" si="0"/>
        <v>120000</v>
      </c>
    </row>
    <row r="66" spans="1:43">
      <c r="A66" s="3" t="s">
        <v>73</v>
      </c>
      <c r="B66" s="3" t="s">
        <v>74</v>
      </c>
      <c r="C66" s="3" t="s">
        <v>69</v>
      </c>
      <c r="D66" s="3" t="s">
        <v>53</v>
      </c>
      <c r="E66" s="3" t="s">
        <v>36</v>
      </c>
      <c r="F66" s="3" t="s">
        <v>37</v>
      </c>
      <c r="G66" s="3" t="s">
        <v>38</v>
      </c>
      <c r="H66" s="3" t="s">
        <v>39</v>
      </c>
      <c r="I66" s="4">
        <v>1450000</v>
      </c>
      <c r="K66" s="3">
        <v>100</v>
      </c>
      <c r="L66" s="9" t="d">
        <v>2024-02-22</v>
      </c>
      <c r="M66" s="9" t="d">
        <v>2024-03-01</v>
      </c>
      <c r="N66" s="9" t="d">
        <v>2026-03-31</v>
      </c>
      <c r="O66" s="3">
        <f>DATEDIF(M66,N66,"m")</f>
        <v>24</v>
      </c>
      <c r="P66" s="3" t="s">
        <v>40</v>
      </c>
      <c r="Q66" s="3" t="s">
        <v>41</v>
      </c>
      <c r="R66" s="3" t="s">
        <v>56</v>
      </c>
      <c r="T66" s="9" t="d">
        <v>2023-11-20</v>
      </c>
      <c r="U66" s="9" t="d">
        <v>2024-02-22</v>
      </c>
      <c r="V66" s="3" t="str">
        <f>"FY"&amp;YEAR(M66)</f>
        <v>FY2024</v>
      </c>
      <c r="W66" s="3" t="str">
        <f>"FY"&amp;YEAR(N66)</f>
        <v>FY2026</v>
      </c>
      <c r="X66" s="3" t="s">
        <v>43</v>
      </c>
      <c r="Y66" s="3" t="s">
        <v>44</v>
      </c>
      <c r="Z66" s="3" t="s">
        <v>45</v>
      </c>
      <c r="AC66" s="4" t="s">
        <v>471</v>
      </c>
      <c r="AD66" s="4">
        <v>1450000</v>
      </c>
      <c r="AE66" s="4">
        <v>1208333.33</v>
      </c>
      <c r="AF66" s="4">
        <f>IF(AD66-AE66&gt;0,AD66-AE66,0)</f>
        <v>241666.66999999993</v>
      </c>
      <c r="AG66" s="4">
        <f>IF(AD66-AE66&lt;0,ABS(AD66-AE66),0)</f>
        <v>0</v>
      </c>
      <c r="AH66" s="3" t="s">
        <v>46</v>
      </c>
      <c r="AI66" s="3" t="s">
        <v>46</v>
      </c>
      <c r="AJ66" s="3" t="s">
        <v>39</v>
      </c>
      <c r="AK66" s="3" t="s">
        <v>47</v>
      </c>
      <c r="AL66" s="9" t="d">
        <v>2025-03-22</v>
      </c>
      <c r="AM66" s="3" t="s">
        <v>75</v>
      </c>
      <c r="AN66" s="4">
        <v>725000</v>
      </c>
      <c r="AO66" s="3" t="s">
        <v>49</v>
      </c>
      <c r="AP66" s="4">
        <v>1450000</v>
      </c>
      <c r="AQ66" s="11">
        <f t="shared" si="0"/>
        <v>0</v>
      </c>
    </row>
    <row r="67" spans="1:43">
      <c r="A67" s="3" t="s">
        <v>143</v>
      </c>
      <c r="B67" s="3" t="s">
        <v>144</v>
      </c>
      <c r="C67" s="3" t="s">
        <v>145</v>
      </c>
      <c r="D67" s="3" t="s">
        <v>126</v>
      </c>
      <c r="E67" s="3" t="s">
        <v>141</v>
      </c>
      <c r="F67" s="3" t="s">
        <v>37</v>
      </c>
      <c r="G67" s="3" t="s">
        <v>128</v>
      </c>
      <c r="H67" s="3" t="s">
        <v>39</v>
      </c>
      <c r="I67" s="4">
        <v>150000</v>
      </c>
      <c r="J67" s="4">
        <v>107496.18</v>
      </c>
      <c r="K67" s="3">
        <v>100</v>
      </c>
      <c r="L67" s="9" t="d">
        <v>2024-04-24</v>
      </c>
      <c r="M67" s="9" t="d">
        <v>2024-05-01</v>
      </c>
      <c r="N67" s="9" t="d">
        <v>2026-05-31</v>
      </c>
      <c r="O67" s="3">
        <f>DATEDIF(M67,N67,"m")</f>
        <v>24</v>
      </c>
      <c r="P67" s="3" t="s">
        <v>64</v>
      </c>
      <c r="Q67" s="3" t="s">
        <v>41</v>
      </c>
      <c r="R67" s="3" t="s">
        <v>142</v>
      </c>
      <c r="T67" s="9" t="d">
        <v>2023-12-18</v>
      </c>
      <c r="U67" s="9" t="d">
        <v>2024-04-24</v>
      </c>
      <c r="V67" s="3" t="str">
        <f>"FY"&amp;YEAR(M67)</f>
        <v>FY2024</v>
      </c>
      <c r="W67" s="3" t="str">
        <f>"FY"&amp;YEAR(N67)</f>
        <v>FY2026</v>
      </c>
      <c r="X67" s="3" t="s">
        <v>129</v>
      </c>
      <c r="Y67" s="3" t="s">
        <v>130</v>
      </c>
      <c r="Z67" s="3" t="s">
        <v>434</v>
      </c>
      <c r="AC67" s="4">
        <v>78257.22</v>
      </c>
      <c r="AD67" s="4">
        <v>75000</v>
      </c>
      <c r="AE67" s="4">
        <v>109200</v>
      </c>
      <c r="AF67" s="4">
        <f>IF(AD67-AE67&gt;0,AD67-AE67,0)</f>
        <v>0</v>
      </c>
      <c r="AG67" s="4">
        <f>IF(AD67-AE67&lt;0,ABS(AD67-AE67),0)</f>
        <v>34200</v>
      </c>
      <c r="AH67" s="3">
        <v>78.040000000000006</v>
      </c>
      <c r="AI67" s="3" t="s">
        <v>131</v>
      </c>
      <c r="AJ67" s="3" t="s">
        <v>132</v>
      </c>
      <c r="AK67" s="3" t="s">
        <v>133</v>
      </c>
      <c r="AN67" s="4">
        <v>0</v>
      </c>
      <c r="AO67" s="3" t="s">
        <v>134</v>
      </c>
      <c r="AP67" s="4">
        <v>75000</v>
      </c>
      <c r="AQ67" s="11">
        <f t="shared" si="0"/>
        <v>0</v>
      </c>
    </row>
    <row r="68" spans="1:43">
      <c r="A68" s="3" t="s">
        <v>99</v>
      </c>
      <c r="B68" s="3" t="s">
        <v>100</v>
      </c>
      <c r="C68" s="3" t="s">
        <v>78</v>
      </c>
      <c r="D68" s="3" t="s">
        <v>35</v>
      </c>
      <c r="E68" s="3" t="s">
        <v>63</v>
      </c>
      <c r="F68" s="3" t="s">
        <v>37</v>
      </c>
      <c r="G68" s="3" t="s">
        <v>71</v>
      </c>
      <c r="H68" s="3" t="s">
        <v>39</v>
      </c>
      <c r="I68" s="4">
        <v>320000</v>
      </c>
      <c r="K68" s="3">
        <v>100</v>
      </c>
      <c r="L68" s="9" t="d">
        <v>2024-06-23</v>
      </c>
      <c r="M68" s="9" t="d">
        <v>2024-07-01</v>
      </c>
      <c r="N68" s="9" t="d">
        <v>2026-07-31</v>
      </c>
      <c r="O68" s="3">
        <f>DATEDIF(M68,N68,"m")</f>
        <v>24</v>
      </c>
      <c r="P68" s="3" t="s">
        <v>86</v>
      </c>
      <c r="Q68" s="3" t="s">
        <v>41</v>
      </c>
      <c r="R68" s="3" t="s">
        <v>42</v>
      </c>
      <c r="T68" s="9" t="d">
        <v>2024-01-30</v>
      </c>
      <c r="U68" s="9" t="d">
        <v>2024-06-23</v>
      </c>
      <c r="V68" s="3" t="str">
        <f>"FY"&amp;YEAR(M68)</f>
        <v>FY2024</v>
      </c>
      <c r="W68" s="3" t="str">
        <f>"FY"&amp;YEAR(N68)</f>
        <v>FY2026</v>
      </c>
      <c r="X68" s="3" t="s">
        <v>43</v>
      </c>
      <c r="Y68" s="3" t="s">
        <v>44</v>
      </c>
      <c r="Z68" s="3" t="s">
        <v>45</v>
      </c>
      <c r="AC68" s="4" t="s">
        <v>471</v>
      </c>
      <c r="AD68" s="4">
        <v>320000</v>
      </c>
      <c r="AE68" s="4">
        <v>213333.33</v>
      </c>
      <c r="AF68" s="4">
        <f>IF(AD68-AE68&gt;0,AD68-AE68,0)</f>
        <v>106666.67000000001</v>
      </c>
      <c r="AG68" s="4">
        <f>IF(AD68-AE68&lt;0,ABS(AD68-AE68),0)</f>
        <v>0</v>
      </c>
      <c r="AH68" s="3" t="s">
        <v>46</v>
      </c>
      <c r="AI68" s="3" t="s">
        <v>46</v>
      </c>
      <c r="AJ68" s="3" t="s">
        <v>39</v>
      </c>
      <c r="AK68" s="3" t="s">
        <v>47</v>
      </c>
      <c r="AL68" s="9" t="d">
        <v>2025-07-23</v>
      </c>
      <c r="AM68" s="3" t="s">
        <v>101</v>
      </c>
      <c r="AN68" s="4">
        <v>160000</v>
      </c>
      <c r="AO68" s="3" t="s">
        <v>49</v>
      </c>
      <c r="AP68" s="4">
        <v>320000</v>
      </c>
      <c r="AQ68" s="11">
        <f t="shared" si="0"/>
        <v>0</v>
      </c>
    </row>
    <row r="69" spans="1:43">
      <c r="A69" s="3" t="s">
        <v>123</v>
      </c>
      <c r="B69" s="3" t="s">
        <v>124</v>
      </c>
      <c r="C69" s="3" t="s">
        <v>125</v>
      </c>
      <c r="D69" s="3" t="s">
        <v>126</v>
      </c>
      <c r="E69" s="3" t="s">
        <v>127</v>
      </c>
      <c r="F69" s="3" t="s">
        <v>37</v>
      </c>
      <c r="G69" s="3" t="s">
        <v>128</v>
      </c>
      <c r="H69" s="3" t="s">
        <v>39</v>
      </c>
      <c r="I69" s="4">
        <v>850000</v>
      </c>
      <c r="J69" s="4">
        <v>585997.51</v>
      </c>
      <c r="K69" s="3">
        <v>100</v>
      </c>
      <c r="L69" s="9" t="d">
        <v>2024-06-13</v>
      </c>
      <c r="M69" s="9" t="d">
        <v>2024-07-01</v>
      </c>
      <c r="N69" s="9" t="d">
        <v>2026-07-31</v>
      </c>
      <c r="O69" s="3">
        <f>DATEDIF(M69,N69,"m")</f>
        <v>24</v>
      </c>
      <c r="P69" s="3" t="s">
        <v>55</v>
      </c>
      <c r="Q69" s="3" t="s">
        <v>41</v>
      </c>
      <c r="R69" s="3" t="s">
        <v>90</v>
      </c>
      <c r="T69" s="9" t="d">
        <v>2024-01-24</v>
      </c>
      <c r="U69" s="9" t="d">
        <v>2024-06-13</v>
      </c>
      <c r="V69" s="3" t="str">
        <f>"FY"&amp;YEAR(M69)</f>
        <v>FY2024</v>
      </c>
      <c r="W69" s="3" t="str">
        <f>"FY"&amp;YEAR(N69)</f>
        <v>FY2026</v>
      </c>
      <c r="X69" s="3" t="s">
        <v>129</v>
      </c>
      <c r="Y69" s="3" t="s">
        <v>130</v>
      </c>
      <c r="Z69" s="3" t="s">
        <v>434</v>
      </c>
      <c r="AC69" s="4">
        <v>356755.28</v>
      </c>
      <c r="AD69" s="4">
        <v>425000</v>
      </c>
      <c r="AE69" s="4">
        <v>517480</v>
      </c>
      <c r="AF69" s="4">
        <f>IF(AD69-AE69&gt;0,AD69-AE69,0)</f>
        <v>0</v>
      </c>
      <c r="AG69" s="4">
        <f>IF(AD69-AE69&lt;0,ABS(AD69-AE69),0)</f>
        <v>92480</v>
      </c>
      <c r="AH69" s="3">
        <v>66.7</v>
      </c>
      <c r="AI69" s="3" t="s">
        <v>131</v>
      </c>
      <c r="AJ69" s="3" t="s">
        <v>132</v>
      </c>
      <c r="AK69" s="3" t="s">
        <v>133</v>
      </c>
      <c r="AN69" s="4">
        <v>0</v>
      </c>
      <c r="AO69" s="3" t="s">
        <v>134</v>
      </c>
      <c r="AP69" s="4">
        <v>340000</v>
      </c>
      <c r="AQ69" s="11">
        <f t="shared" si="0"/>
        <v>85000</v>
      </c>
    </row>
    <row r="70" spans="1:43">
      <c r="A70" s="3" t="s">
        <v>248</v>
      </c>
      <c r="B70" s="3" t="s">
        <v>249</v>
      </c>
      <c r="C70" s="3" t="s">
        <v>148</v>
      </c>
      <c r="D70" s="3" t="s">
        <v>126</v>
      </c>
      <c r="E70" s="3" t="s">
        <v>137</v>
      </c>
      <c r="F70" s="3" t="s">
        <v>37</v>
      </c>
      <c r="G70" s="3" t="s">
        <v>128</v>
      </c>
      <c r="H70" s="3" t="s">
        <v>39</v>
      </c>
      <c r="I70" s="4">
        <v>420000</v>
      </c>
      <c r="J70" s="4">
        <v>284808.52</v>
      </c>
      <c r="K70" s="3">
        <v>100</v>
      </c>
      <c r="L70" s="9" t="d">
        <v>2024-07-01</v>
      </c>
      <c r="M70" s="9" t="d">
        <v>2024-08-01</v>
      </c>
      <c r="N70" s="9" t="d">
        <v>2026-07-31</v>
      </c>
      <c r="O70" s="3">
        <f>DATEDIF(M70,N70,"m")</f>
        <v>23</v>
      </c>
      <c r="P70" s="3" t="s">
        <v>55</v>
      </c>
      <c r="Q70" s="3" t="s">
        <v>41</v>
      </c>
      <c r="R70" s="3" t="s">
        <v>65</v>
      </c>
      <c r="T70" s="9" t="d">
        <v>2024-03-15</v>
      </c>
      <c r="U70" s="9" t="d">
        <v>2024-07-01</v>
      </c>
      <c r="V70" s="3" t="str">
        <f>"FY"&amp;YEAR(M70)</f>
        <v>FY2024</v>
      </c>
      <c r="W70" s="3" t="str">
        <f>"FY"&amp;YEAR(N70)</f>
        <v>FY2026</v>
      </c>
      <c r="X70" s="3" t="s">
        <v>129</v>
      </c>
      <c r="Y70" s="3" t="s">
        <v>130</v>
      </c>
      <c r="Z70" s="3" t="s">
        <v>434</v>
      </c>
      <c r="AC70" s="4">
        <v>193612.83</v>
      </c>
      <c r="AD70" s="4">
        <v>210000</v>
      </c>
      <c r="AE70" s="4">
        <v>285516</v>
      </c>
      <c r="AF70" s="4">
        <f>IF(AD70-AE70&gt;0,AD70-AE70,0)</f>
        <v>0</v>
      </c>
      <c r="AG70" s="4">
        <f>IF(AD70-AE70&lt;0,ABS(AD70-AE70),0)</f>
        <v>75516</v>
      </c>
      <c r="AH70" s="3">
        <v>61.64</v>
      </c>
      <c r="AI70" s="3" t="s">
        <v>131</v>
      </c>
      <c r="AJ70" s="3" t="s">
        <v>132</v>
      </c>
      <c r="AK70" s="3" t="s">
        <v>133</v>
      </c>
      <c r="AN70" s="4">
        <v>0</v>
      </c>
      <c r="AO70" s="3" t="s">
        <v>134</v>
      </c>
      <c r="AP70" s="4">
        <v>210000</v>
      </c>
      <c r="AQ70" s="11">
        <f t="shared" si="0"/>
        <v>0</v>
      </c>
    </row>
    <row r="71" spans="1:43">
      <c r="A71" s="3" t="s">
        <v>218</v>
      </c>
      <c r="B71" s="3" t="s">
        <v>219</v>
      </c>
      <c r="C71" s="3" t="s">
        <v>78</v>
      </c>
      <c r="D71" s="3" t="s">
        <v>35</v>
      </c>
      <c r="E71" s="3" t="s">
        <v>79</v>
      </c>
      <c r="F71" s="3" t="s">
        <v>37</v>
      </c>
      <c r="G71" s="3" t="s">
        <v>71</v>
      </c>
      <c r="H71" s="3" t="s">
        <v>39</v>
      </c>
      <c r="I71" s="4">
        <v>275000</v>
      </c>
      <c r="K71" s="3">
        <v>100</v>
      </c>
      <c r="L71" s="9" t="d">
        <v>2024-07-19</v>
      </c>
      <c r="M71" s="9" t="d">
        <v>2024-08-01</v>
      </c>
      <c r="N71" s="9" t="d">
        <v>2026-08-31</v>
      </c>
      <c r="O71" s="3">
        <f>DATEDIF(M71,N71,"m")</f>
        <v>24</v>
      </c>
      <c r="P71" s="3" t="s">
        <v>64</v>
      </c>
      <c r="Q71" s="3" t="s">
        <v>41</v>
      </c>
      <c r="R71" s="3" t="s">
        <v>65</v>
      </c>
      <c r="T71" s="9" t="d">
        <v>2024-04-04</v>
      </c>
      <c r="U71" s="9" t="d">
        <v>2024-07-19</v>
      </c>
      <c r="V71" s="3" t="str">
        <f>"FY"&amp;YEAR(M71)</f>
        <v>FY2024</v>
      </c>
      <c r="W71" s="3" t="str">
        <f>"FY"&amp;YEAR(N71)</f>
        <v>FY2026</v>
      </c>
      <c r="X71" s="3" t="s">
        <v>43</v>
      </c>
      <c r="Y71" s="3" t="s">
        <v>44</v>
      </c>
      <c r="Z71" s="3" t="s">
        <v>45</v>
      </c>
      <c r="AC71" s="4" t="s">
        <v>471</v>
      </c>
      <c r="AD71" s="4">
        <v>275000</v>
      </c>
      <c r="AE71" s="4">
        <v>171875</v>
      </c>
      <c r="AF71" s="4">
        <f>IF(AD71-AE71&gt;0,AD71-AE71,0)</f>
        <v>103125</v>
      </c>
      <c r="AG71" s="4">
        <f>IF(AD71-AE71&lt;0,ABS(AD71-AE71),0)</f>
        <v>0</v>
      </c>
      <c r="AH71" s="3" t="s">
        <v>46</v>
      </c>
      <c r="AI71" s="3" t="s">
        <v>46</v>
      </c>
      <c r="AJ71" s="3" t="s">
        <v>39</v>
      </c>
      <c r="AK71" s="3" t="s">
        <v>47</v>
      </c>
      <c r="AL71" s="9" t="d">
        <v>2025-08-19</v>
      </c>
      <c r="AM71" s="3" t="s">
        <v>220</v>
      </c>
      <c r="AN71" s="4">
        <v>137500</v>
      </c>
      <c r="AO71" s="3" t="s">
        <v>49</v>
      </c>
      <c r="AP71" s="4">
        <v>275000</v>
      </c>
      <c r="AQ71" s="11">
        <f t="shared" si="0"/>
        <v>0</v>
      </c>
    </row>
    <row r="72" spans="1:43">
      <c r="A72" s="3" t="s">
        <v>254</v>
      </c>
      <c r="B72" s="3" t="s">
        <v>255</v>
      </c>
      <c r="C72" s="3" t="s">
        <v>148</v>
      </c>
      <c r="D72" s="3" t="s">
        <v>126</v>
      </c>
      <c r="E72" s="3" t="s">
        <v>152</v>
      </c>
      <c r="F72" s="3" t="s">
        <v>37</v>
      </c>
      <c r="G72" s="3" t="s">
        <v>138</v>
      </c>
      <c r="H72" s="3" t="s">
        <v>39</v>
      </c>
      <c r="I72" s="4">
        <v>850000</v>
      </c>
      <c r="J72" s="4">
        <v>559279.37</v>
      </c>
      <c r="K72" s="3">
        <v>100</v>
      </c>
      <c r="L72" s="9" t="d">
        <v>2024-07-15</v>
      </c>
      <c r="M72" s="9" t="d">
        <v>2024-08-01</v>
      </c>
      <c r="N72" s="9" t="d">
        <v>2026-08-31</v>
      </c>
      <c r="O72" s="3">
        <f>DATEDIF(M72,N72,"m")</f>
        <v>24</v>
      </c>
      <c r="P72" s="3" t="s">
        <v>40</v>
      </c>
      <c r="Q72" s="3" t="s">
        <v>41</v>
      </c>
      <c r="R72" s="3" t="s">
        <v>142</v>
      </c>
      <c r="T72" s="9" t="d">
        <v>2024-01-21</v>
      </c>
      <c r="U72" s="9" t="d">
        <v>2024-07-15</v>
      </c>
      <c r="V72" s="3" t="str">
        <f>"FY"&amp;YEAR(M72)</f>
        <v>FY2024</v>
      </c>
      <c r="W72" s="3" t="str">
        <f>"FY"&amp;YEAR(N72)</f>
        <v>FY2026</v>
      </c>
      <c r="X72" s="3" t="s">
        <v>129</v>
      </c>
      <c r="Y72" s="3" t="s">
        <v>130</v>
      </c>
      <c r="Z72" s="3" t="s">
        <v>434</v>
      </c>
      <c r="AC72" s="4">
        <v>348766.62</v>
      </c>
      <c r="AD72" s="4">
        <v>425000</v>
      </c>
      <c r="AE72" s="4">
        <v>530060</v>
      </c>
      <c r="AF72" s="4">
        <f>IF(AD72-AE72&gt;0,AD72-AE72,0)</f>
        <v>0</v>
      </c>
      <c r="AG72" s="4">
        <f>IF(AD72-AE72&lt;0,ABS(AD72-AE72),0)</f>
        <v>105060</v>
      </c>
      <c r="AH72" s="3">
        <v>61.03</v>
      </c>
      <c r="AI72" s="3" t="s">
        <v>131</v>
      </c>
      <c r="AJ72" s="3" t="s">
        <v>132</v>
      </c>
      <c r="AK72" s="3" t="s">
        <v>133</v>
      </c>
      <c r="AN72" s="4">
        <v>0</v>
      </c>
      <c r="AO72" s="3" t="s">
        <v>134</v>
      </c>
      <c r="AP72" s="4">
        <v>425000</v>
      </c>
      <c r="AQ72" s="11">
        <f t="shared" si="0"/>
        <v>0</v>
      </c>
    </row>
    <row r="73" spans="1:43">
      <c r="A73" s="3" t="s">
        <v>238</v>
      </c>
      <c r="B73" s="3" t="s">
        <v>239</v>
      </c>
      <c r="C73" s="3" t="s">
        <v>148</v>
      </c>
      <c r="D73" s="3" t="s">
        <v>126</v>
      </c>
      <c r="E73" s="3" t="s">
        <v>137</v>
      </c>
      <c r="F73" s="3" t="s">
        <v>37</v>
      </c>
      <c r="G73" s="3" t="s">
        <v>138</v>
      </c>
      <c r="H73" s="3" t="s">
        <v>39</v>
      </c>
      <c r="I73" s="4">
        <v>850000</v>
      </c>
      <c r="J73" s="4">
        <v>590016.53</v>
      </c>
      <c r="K73" s="3">
        <v>100</v>
      </c>
      <c r="L73" s="9" t="d">
        <v>2024-09-09</v>
      </c>
      <c r="M73" s="9" t="d">
        <v>2024-10-01</v>
      </c>
      <c r="N73" s="9" t="d">
        <v>2026-10-31</v>
      </c>
      <c r="O73" s="3">
        <f>DATEDIF(M73,N73,"m")</f>
        <v>24</v>
      </c>
      <c r="P73" s="3" t="s">
        <v>86</v>
      </c>
      <c r="Q73" s="3" t="s">
        <v>41</v>
      </c>
      <c r="R73" s="3" t="s">
        <v>81</v>
      </c>
      <c r="T73" s="9" t="d">
        <v>2024-05-07</v>
      </c>
      <c r="U73" s="9" t="d">
        <v>2024-09-09</v>
      </c>
      <c r="V73" s="3" t="str">
        <f>"FY"&amp;YEAR(M73)</f>
        <v>FY2024</v>
      </c>
      <c r="W73" s="3" t="str">
        <f>"FY"&amp;YEAR(N73)</f>
        <v>FY2026</v>
      </c>
      <c r="X73" s="3" t="s">
        <v>129</v>
      </c>
      <c r="Y73" s="3" t="s">
        <v>130</v>
      </c>
      <c r="Z73" s="3" t="s">
        <v>434</v>
      </c>
      <c r="AC73" s="4">
        <v>282145.90000000002</v>
      </c>
      <c r="AD73" s="4">
        <v>425000</v>
      </c>
      <c r="AE73" s="4">
        <v>406470</v>
      </c>
      <c r="AF73" s="4">
        <f>IF(AD73-AE73&gt;0,AD73-AE73,0)</f>
        <v>18530</v>
      </c>
      <c r="AG73" s="4">
        <f>IF(AD73-AE73&lt;0,ABS(AD73-AE73),0)</f>
        <v>0</v>
      </c>
      <c r="AH73" s="3">
        <v>51.05</v>
      </c>
      <c r="AI73" s="3" t="s">
        <v>131</v>
      </c>
      <c r="AJ73" s="3" t="s">
        <v>132</v>
      </c>
      <c r="AK73" s="3" t="s">
        <v>133</v>
      </c>
      <c r="AN73" s="4">
        <v>0</v>
      </c>
      <c r="AO73" s="3" t="s">
        <v>134</v>
      </c>
      <c r="AP73" s="4">
        <v>425000</v>
      </c>
      <c r="AQ73" s="11">
        <f t="shared" si="0"/>
        <v>0</v>
      </c>
    </row>
    <row r="74" spans="1:43">
      <c r="A74" s="3" t="s">
        <v>252</v>
      </c>
      <c r="B74" s="3" t="s">
        <v>253</v>
      </c>
      <c r="C74" s="3" t="s">
        <v>145</v>
      </c>
      <c r="D74" s="3" t="s">
        <v>126</v>
      </c>
      <c r="E74" s="3" t="s">
        <v>127</v>
      </c>
      <c r="F74" s="3" t="s">
        <v>37</v>
      </c>
      <c r="G74" s="3" t="s">
        <v>138</v>
      </c>
      <c r="H74" s="3" t="s">
        <v>39</v>
      </c>
      <c r="I74" s="4">
        <v>420000</v>
      </c>
      <c r="J74" s="4">
        <v>282528.69</v>
      </c>
      <c r="K74" s="3">
        <v>100</v>
      </c>
      <c r="L74" s="9" t="d">
        <v>2025-05-13</v>
      </c>
      <c r="M74" s="9" t="d">
        <v>2025-06-01</v>
      </c>
      <c r="N74" s="9" t="d">
        <v>2026-06-30</v>
      </c>
      <c r="O74" s="3">
        <f>DATEDIF(M74,N74,"m")</f>
        <v>12</v>
      </c>
      <c r="P74" s="3" t="s">
        <v>86</v>
      </c>
      <c r="Q74" s="3" t="s">
        <v>41</v>
      </c>
      <c r="R74" s="3" t="s">
        <v>90</v>
      </c>
      <c r="T74" s="9" t="d">
        <v>2025-01-31</v>
      </c>
      <c r="U74" s="9" t="d">
        <v>2025-05-13</v>
      </c>
      <c r="V74" s="3" t="str">
        <f>"FY"&amp;YEAR(M74)</f>
        <v>FY2025</v>
      </c>
      <c r="W74" s="3" t="str">
        <f>"FY"&amp;YEAR(N74)</f>
        <v>FY2026</v>
      </c>
      <c r="X74" s="3" t="s">
        <v>129</v>
      </c>
      <c r="Y74" s="3" t="s">
        <v>130</v>
      </c>
      <c r="Z74" s="3" t="s">
        <v>434</v>
      </c>
      <c r="AC74" s="4">
        <v>150644.29999999999</v>
      </c>
      <c r="AD74" s="4">
        <v>105000</v>
      </c>
      <c r="AE74" s="4">
        <v>223944</v>
      </c>
      <c r="AF74" s="4">
        <f>IF(AD74-AE74&gt;0,AD74-AE74,0)</f>
        <v>0</v>
      </c>
      <c r="AG74" s="4">
        <f>IF(AD74-AE74&lt;0,ABS(AD74-AE74),0)</f>
        <v>118944</v>
      </c>
      <c r="AH74" s="3">
        <v>44.23</v>
      </c>
      <c r="AI74" s="3" t="s">
        <v>131</v>
      </c>
      <c r="AJ74" s="3" t="s">
        <v>132</v>
      </c>
      <c r="AK74" s="3" t="s">
        <v>133</v>
      </c>
      <c r="AN74" s="4">
        <v>0</v>
      </c>
      <c r="AO74" s="3" t="s">
        <v>134</v>
      </c>
      <c r="AP74" s="4">
        <v>84000</v>
      </c>
      <c r="AQ74" s="11">
        <f t="shared" si="0"/>
        <v>21000</v>
      </c>
    </row>
    <row r="75" spans="1:43">
      <c r="A75" s="3" t="s">
        <v>235</v>
      </c>
      <c r="B75" s="3" t="s">
        <v>236</v>
      </c>
      <c r="C75" s="3" t="s">
        <v>145</v>
      </c>
      <c r="D75" s="3" t="s">
        <v>126</v>
      </c>
      <c r="E75" s="3" t="s">
        <v>237</v>
      </c>
      <c r="F75" s="3" t="s">
        <v>37</v>
      </c>
      <c r="G75" s="3" t="s">
        <v>138</v>
      </c>
      <c r="H75" s="3" t="s">
        <v>39</v>
      </c>
      <c r="I75" s="4">
        <v>420000</v>
      </c>
      <c r="J75" s="4">
        <v>270604.71999999997</v>
      </c>
      <c r="K75" s="3">
        <v>100</v>
      </c>
      <c r="L75" s="9" t="d">
        <v>2025-02-24</v>
      </c>
      <c r="M75" s="9" t="d">
        <v>2025-03-01</v>
      </c>
      <c r="N75" s="9" t="d">
        <v>2026-09-30</v>
      </c>
      <c r="O75" s="3">
        <f>DATEDIF(M75,N75,"m")</f>
        <v>18</v>
      </c>
      <c r="P75" s="3" t="s">
        <v>64</v>
      </c>
      <c r="Q75" s="3" t="s">
        <v>41</v>
      </c>
      <c r="R75" s="3" t="s">
        <v>56</v>
      </c>
      <c r="T75" s="9" t="d">
        <v>2024-11-13</v>
      </c>
      <c r="U75" s="9" t="d">
        <v>2025-02-24</v>
      </c>
      <c r="V75" s="3" t="str">
        <f>"FY"&amp;YEAR(M75)</f>
        <v>FY2025</v>
      </c>
      <c r="W75" s="3" t="str">
        <f>"FY"&amp;YEAR(N75)</f>
        <v>FY2026</v>
      </c>
      <c r="X75" s="3" t="s">
        <v>129</v>
      </c>
      <c r="Y75" s="3" t="s">
        <v>130</v>
      </c>
      <c r="Z75" s="3" t="s">
        <v>434</v>
      </c>
      <c r="AC75" s="4">
        <v>105156.99</v>
      </c>
      <c r="AD75" s="4">
        <v>105000</v>
      </c>
      <c r="AE75" s="4">
        <v>163212</v>
      </c>
      <c r="AF75" s="4">
        <f>IF(AD75-AE75&gt;0,AD75-AE75,0)</f>
        <v>0</v>
      </c>
      <c r="AG75" s="4">
        <f>IF(AD75-AE75&lt;0,ABS(AD75-AE75),0)</f>
        <v>58212</v>
      </c>
      <c r="AH75" s="3">
        <v>45.89</v>
      </c>
      <c r="AI75" s="3" t="s">
        <v>131</v>
      </c>
      <c r="AJ75" s="3" t="s">
        <v>132</v>
      </c>
      <c r="AK75" s="3" t="s">
        <v>133</v>
      </c>
      <c r="AN75" s="4">
        <v>0</v>
      </c>
      <c r="AO75" s="3" t="s">
        <v>134</v>
      </c>
      <c r="AP75" s="4">
        <v>105000</v>
      </c>
      <c r="AQ75" s="11">
        <f t="shared" si="0"/>
        <v>0</v>
      </c>
    </row>
    <row r="76" spans="1:43">
      <c r="A76" s="3" t="s">
        <v>316</v>
      </c>
      <c r="B76" s="3" t="s">
        <v>317</v>
      </c>
      <c r="C76" s="3" t="s">
        <v>244</v>
      </c>
      <c r="D76" s="3" t="s">
        <v>126</v>
      </c>
      <c r="E76" s="3" t="s">
        <v>137</v>
      </c>
      <c r="F76" s="3" t="s">
        <v>37</v>
      </c>
      <c r="G76" s="3" t="s">
        <v>128</v>
      </c>
      <c r="H76" s="3" t="s">
        <v>39</v>
      </c>
      <c r="I76" s="4">
        <v>1200000</v>
      </c>
      <c r="J76" s="4">
        <v>856451.43</v>
      </c>
      <c r="K76" s="3">
        <v>100</v>
      </c>
      <c r="L76" s="9" t="d">
        <v>2025-09-25</v>
      </c>
      <c r="M76" s="9" t="d">
        <v>2025-10-01</v>
      </c>
      <c r="N76" s="9" t="d">
        <v>2026-10-31</v>
      </c>
      <c r="O76" s="3">
        <f>DATEDIF(M76,N76,"m")</f>
        <v>12</v>
      </c>
      <c r="P76" s="3" t="s">
        <v>55</v>
      </c>
      <c r="Q76" s="3" t="s">
        <v>41</v>
      </c>
      <c r="R76" s="3" t="s">
        <v>81</v>
      </c>
      <c r="T76" s="9" t="d">
        <v>2025-03-26</v>
      </c>
      <c r="U76" s="9" t="d">
        <v>2025-09-25</v>
      </c>
      <c r="V76" s="3" t="str">
        <f>"FY"&amp;YEAR(M76)</f>
        <v>FY2025</v>
      </c>
      <c r="W76" s="3" t="str">
        <f>"FY"&amp;YEAR(N76)</f>
        <v>FY2026</v>
      </c>
      <c r="X76" s="3" t="s">
        <v>129</v>
      </c>
      <c r="Y76" s="3" t="s">
        <v>130</v>
      </c>
      <c r="Z76" s="3" t="s">
        <v>434</v>
      </c>
      <c r="AC76" s="4">
        <v>53099.99</v>
      </c>
      <c r="AD76" s="4">
        <v>300000</v>
      </c>
      <c r="AE76" s="4">
        <v>74400</v>
      </c>
      <c r="AF76" s="4">
        <f>IF(AD76-AE76&gt;0,AD76-AE76,0)</f>
        <v>225600</v>
      </c>
      <c r="AG76" s="4">
        <f>IF(AD76-AE76&lt;0,ABS(AD76-AE76),0)</f>
        <v>0</v>
      </c>
      <c r="AH76" s="3">
        <v>7.38</v>
      </c>
      <c r="AI76" s="3" t="s">
        <v>131</v>
      </c>
      <c r="AJ76" s="3" t="s">
        <v>132</v>
      </c>
      <c r="AK76" s="3" t="s">
        <v>133</v>
      </c>
      <c r="AN76" s="4">
        <v>0</v>
      </c>
      <c r="AO76" s="3" t="s">
        <v>134</v>
      </c>
      <c r="AP76" s="4">
        <v>300000</v>
      </c>
      <c r="AQ76" s="11">
        <f t="shared" si="0"/>
        <v>0</v>
      </c>
    </row>
    <row r="77" spans="1:43">
      <c r="A77" s="3" t="s">
        <v>119</v>
      </c>
      <c r="B77" s="3" t="s">
        <v>120</v>
      </c>
      <c r="C77" s="3" t="s">
        <v>121</v>
      </c>
      <c r="D77" s="3" t="s">
        <v>53</v>
      </c>
      <c r="E77" s="3" t="s">
        <v>54</v>
      </c>
      <c r="F77" s="3" t="s">
        <v>37</v>
      </c>
      <c r="G77" s="3" t="s">
        <v>38</v>
      </c>
      <c r="H77" s="3" t="s">
        <v>39</v>
      </c>
      <c r="I77" s="4">
        <v>450000</v>
      </c>
      <c r="K77" s="3">
        <v>100</v>
      </c>
      <c r="L77" s="9" t="d">
        <v>2024-02-05</v>
      </c>
      <c r="M77" s="9" t="d">
        <v>2024-03-01</v>
      </c>
      <c r="N77" s="9" t="d">
        <v>2027-03-31</v>
      </c>
      <c r="O77" s="3">
        <f>DATEDIF(M77,N77,"m")</f>
        <v>36</v>
      </c>
      <c r="P77" s="3" t="s">
        <v>40</v>
      </c>
      <c r="Q77" s="3" t="s">
        <v>41</v>
      </c>
      <c r="R77" s="3" t="s">
        <v>90</v>
      </c>
      <c r="T77" s="9" t="d">
        <v>2023-10-01</v>
      </c>
      <c r="U77" s="9" t="d">
        <v>2024-02-05</v>
      </c>
      <c r="V77" s="3" t="str">
        <f>"FY"&amp;YEAR(M77)</f>
        <v>FY2024</v>
      </c>
      <c r="W77" s="3" t="str">
        <f>"FY"&amp;YEAR(N77)</f>
        <v>FY2027</v>
      </c>
      <c r="X77" s="3" t="s">
        <v>43</v>
      </c>
      <c r="Y77" s="3" t="s">
        <v>44</v>
      </c>
      <c r="Z77" s="3" t="s">
        <v>45</v>
      </c>
      <c r="AC77" s="4" t="s">
        <v>471</v>
      </c>
      <c r="AD77" s="4">
        <v>300000</v>
      </c>
      <c r="AE77" s="4">
        <v>250000</v>
      </c>
      <c r="AF77" s="4">
        <f>IF(AD77-AE77&gt;0,AD77-AE77,0)</f>
        <v>50000</v>
      </c>
      <c r="AG77" s="4">
        <f>IF(AD77-AE77&lt;0,ABS(AD77-AE77),0)</f>
        <v>0</v>
      </c>
      <c r="AH77" s="3" t="s">
        <v>46</v>
      </c>
      <c r="AI77" s="3" t="s">
        <v>46</v>
      </c>
      <c r="AJ77" s="3" t="s">
        <v>39</v>
      </c>
      <c r="AK77" s="3" t="s">
        <v>47</v>
      </c>
      <c r="AL77" s="9" t="d">
        <v>2025-03-05</v>
      </c>
      <c r="AM77" s="3" t="s">
        <v>122</v>
      </c>
      <c r="AN77" s="4">
        <v>150000</v>
      </c>
      <c r="AO77" s="3" t="s">
        <v>49</v>
      </c>
      <c r="AP77" s="4">
        <v>300000</v>
      </c>
      <c r="AQ77" s="11">
        <f t="shared" si="0"/>
        <v>0</v>
      </c>
    </row>
    <row r="78" spans="1:43">
      <c r="A78" s="3" t="s">
        <v>242</v>
      </c>
      <c r="B78" s="3" t="s">
        <v>243</v>
      </c>
      <c r="C78" s="3" t="s">
        <v>244</v>
      </c>
      <c r="D78" s="3" t="s">
        <v>126</v>
      </c>
      <c r="E78" s="3" t="s">
        <v>245</v>
      </c>
      <c r="F78" s="3" t="s">
        <v>37</v>
      </c>
      <c r="G78" s="3" t="s">
        <v>138</v>
      </c>
      <c r="H78" s="3" t="s">
        <v>39</v>
      </c>
      <c r="I78" s="4">
        <v>310000</v>
      </c>
      <c r="J78" s="4">
        <v>200247.26</v>
      </c>
      <c r="K78" s="3">
        <v>100</v>
      </c>
      <c r="L78" s="9" t="d">
        <v>2024-07-20</v>
      </c>
      <c r="M78" s="9" t="d">
        <v>2024-08-01</v>
      </c>
      <c r="N78" s="9" t="d">
        <v>2027-08-31</v>
      </c>
      <c r="O78" s="3">
        <f>DATEDIF(M78,N78,"m")</f>
        <v>36</v>
      </c>
      <c r="P78" s="3" t="s">
        <v>64</v>
      </c>
      <c r="Q78" s="3" t="s">
        <v>41</v>
      </c>
      <c r="R78" s="3" t="s">
        <v>81</v>
      </c>
      <c r="T78" s="9" t="d">
        <v>2024-02-27</v>
      </c>
      <c r="U78" s="9" t="d">
        <v>2024-07-20</v>
      </c>
      <c r="V78" s="3" t="str">
        <f>"FY"&amp;YEAR(M78)</f>
        <v>FY2024</v>
      </c>
      <c r="W78" s="3" t="str">
        <f>"FY"&amp;YEAR(N78)</f>
        <v>FY2027</v>
      </c>
      <c r="X78" s="3" t="s">
        <v>129</v>
      </c>
      <c r="Y78" s="3" t="s">
        <v>130</v>
      </c>
      <c r="Z78" s="3" t="s">
        <v>434</v>
      </c>
      <c r="AC78" s="4">
        <v>83002.490000000005</v>
      </c>
      <c r="AD78" s="4">
        <v>155000</v>
      </c>
      <c r="AE78" s="4">
        <v>128495</v>
      </c>
      <c r="AF78" s="4">
        <f>IF(AD78-AE78&gt;0,AD78-AE78,0)</f>
        <v>26505</v>
      </c>
      <c r="AG78" s="4">
        <f>IF(AD78-AE78&lt;0,ABS(AD78-AE78),0)</f>
        <v>0</v>
      </c>
      <c r="AH78" s="3">
        <v>40.81</v>
      </c>
      <c r="AI78" s="3" t="s">
        <v>131</v>
      </c>
      <c r="AJ78" s="3" t="s">
        <v>132</v>
      </c>
      <c r="AK78" s="3" t="s">
        <v>133</v>
      </c>
      <c r="AN78" s="4">
        <v>0</v>
      </c>
      <c r="AO78" s="3" t="s">
        <v>134</v>
      </c>
      <c r="AP78" s="4">
        <v>155000</v>
      </c>
      <c r="AQ78" s="11">
        <f t="shared" si="0"/>
        <v>0</v>
      </c>
    </row>
    <row r="79" spans="1:43">
      <c r="A79" s="3" t="s">
        <v>221</v>
      </c>
      <c r="B79" s="3" t="s">
        <v>222</v>
      </c>
      <c r="C79" s="3" t="s">
        <v>94</v>
      </c>
      <c r="D79" s="3" t="s">
        <v>53</v>
      </c>
      <c r="E79" s="3" t="s">
        <v>63</v>
      </c>
      <c r="F79" s="3" t="s">
        <v>37</v>
      </c>
      <c r="G79" s="3" t="s">
        <v>38</v>
      </c>
      <c r="H79" s="3" t="s">
        <v>39</v>
      </c>
      <c r="I79" s="4">
        <v>850000</v>
      </c>
      <c r="K79" s="3">
        <v>100</v>
      </c>
      <c r="L79" s="9" t="d">
        <v>2024-08-16</v>
      </c>
      <c r="M79" s="9" t="d">
        <v>2024-09-01</v>
      </c>
      <c r="N79" s="9" t="d">
        <v>2027-09-30</v>
      </c>
      <c r="O79" s="3">
        <f>DATEDIF(M79,N79,"m")</f>
        <v>36</v>
      </c>
      <c r="P79" s="3" t="s">
        <v>40</v>
      </c>
      <c r="Q79" s="3" t="s">
        <v>41</v>
      </c>
      <c r="R79" s="3" t="s">
        <v>65</v>
      </c>
      <c r="T79" s="9" t="d">
        <v>2024-03-31</v>
      </c>
      <c r="U79" s="9" t="d">
        <v>2024-08-16</v>
      </c>
      <c r="V79" s="3" t="str">
        <f>"FY"&amp;YEAR(M79)</f>
        <v>FY2024</v>
      </c>
      <c r="W79" s="3" t="str">
        <f>"FY"&amp;YEAR(N79)</f>
        <v>FY2027</v>
      </c>
      <c r="X79" s="3" t="s">
        <v>43</v>
      </c>
      <c r="Y79" s="3" t="s">
        <v>44</v>
      </c>
      <c r="Z79" s="3" t="s">
        <v>45</v>
      </c>
      <c r="AC79" s="4" t="s">
        <v>471</v>
      </c>
      <c r="AD79" s="4">
        <v>566666.66</v>
      </c>
      <c r="AE79" s="4">
        <v>330555.56</v>
      </c>
      <c r="AF79" s="4">
        <f>IF(AD79-AE79&gt;0,AD79-AE79,0)</f>
        <v>236111.10000000003</v>
      </c>
      <c r="AG79" s="4">
        <f>IF(AD79-AE79&lt;0,ABS(AD79-AE79),0)</f>
        <v>0</v>
      </c>
      <c r="AH79" s="3" t="s">
        <v>46</v>
      </c>
      <c r="AI79" s="3" t="s">
        <v>46</v>
      </c>
      <c r="AJ79" s="3" t="s">
        <v>39</v>
      </c>
      <c r="AK79" s="3" t="s">
        <v>47</v>
      </c>
      <c r="AL79" s="9" t="d">
        <v>2025-09-16</v>
      </c>
      <c r="AM79" s="3" t="s">
        <v>223</v>
      </c>
      <c r="AN79" s="4">
        <v>283333.33</v>
      </c>
      <c r="AO79" s="3" t="s">
        <v>49</v>
      </c>
      <c r="AP79" s="4">
        <v>453333.32800000004</v>
      </c>
      <c r="AQ79" s="11">
        <f t="shared" si="0"/>
        <v>113333.33199999999</v>
      </c>
    </row>
    <row r="80" spans="1:43">
      <c r="A80" s="3" t="s">
        <v>224</v>
      </c>
      <c r="B80" s="3" t="s">
        <v>225</v>
      </c>
      <c r="C80" s="3" t="s">
        <v>104</v>
      </c>
      <c r="D80" s="3" t="s">
        <v>35</v>
      </c>
      <c r="E80" s="3" t="s">
        <v>36</v>
      </c>
      <c r="F80" s="3" t="s">
        <v>37</v>
      </c>
      <c r="G80" s="3" t="s">
        <v>71</v>
      </c>
      <c r="H80" s="3" t="s">
        <v>39</v>
      </c>
      <c r="I80" s="4">
        <v>1450000</v>
      </c>
      <c r="K80" s="3">
        <v>100</v>
      </c>
      <c r="L80" s="9" t="d">
        <v>2024-08-23</v>
      </c>
      <c r="M80" s="9" t="d">
        <v>2024-09-01</v>
      </c>
      <c r="N80" s="9" t="d">
        <v>2027-09-30</v>
      </c>
      <c r="O80" s="3">
        <f>DATEDIF(M80,N80,"m")</f>
        <v>36</v>
      </c>
      <c r="P80" s="3" t="s">
        <v>64</v>
      </c>
      <c r="Q80" s="3" t="s">
        <v>41</v>
      </c>
      <c r="R80" s="3" t="s">
        <v>90</v>
      </c>
      <c r="T80" s="9" t="d">
        <v>2024-05-18</v>
      </c>
      <c r="U80" s="9" t="d">
        <v>2024-08-23</v>
      </c>
      <c r="V80" s="3" t="str">
        <f>"FY"&amp;YEAR(M80)</f>
        <v>FY2024</v>
      </c>
      <c r="W80" s="3" t="str">
        <f>"FY"&amp;YEAR(N80)</f>
        <v>FY2027</v>
      </c>
      <c r="X80" s="3" t="s">
        <v>43</v>
      </c>
      <c r="Y80" s="3" t="s">
        <v>44</v>
      </c>
      <c r="Z80" s="3" t="s">
        <v>96</v>
      </c>
      <c r="AC80" s="4" t="s">
        <v>471</v>
      </c>
      <c r="AD80" s="4">
        <v>604166.65</v>
      </c>
      <c r="AE80" s="4">
        <v>563888.89</v>
      </c>
      <c r="AF80" s="4">
        <f>IF(AD80-AE80&gt;0,AD80-AE80,0)</f>
        <v>40277.760000000009</v>
      </c>
      <c r="AG80" s="4">
        <f>IF(AD80-AE80&lt;0,ABS(AD80-AE80),0)</f>
        <v>0</v>
      </c>
      <c r="AH80" s="3" t="s">
        <v>46</v>
      </c>
      <c r="AI80" s="3" t="s">
        <v>46</v>
      </c>
      <c r="AJ80" s="3" t="s">
        <v>39</v>
      </c>
      <c r="AK80" s="3" t="s">
        <v>97</v>
      </c>
      <c r="AL80" s="9" t="d">
        <v>2025-09-23</v>
      </c>
      <c r="AM80" s="3" t="s">
        <v>226</v>
      </c>
      <c r="AN80" s="4">
        <v>120833.33</v>
      </c>
      <c r="AO80" s="3" t="s">
        <v>49</v>
      </c>
      <c r="AP80" s="4">
        <v>604166.65</v>
      </c>
      <c r="AQ80" s="11">
        <f t="shared" si="0"/>
        <v>0</v>
      </c>
    </row>
    <row r="81" spans="1:43">
      <c r="A81" s="3" t="s">
        <v>227</v>
      </c>
      <c r="B81" s="3" t="s">
        <v>228</v>
      </c>
      <c r="C81" s="3" t="s">
        <v>78</v>
      </c>
      <c r="D81" s="3" t="s">
        <v>35</v>
      </c>
      <c r="E81" s="3" t="s">
        <v>54</v>
      </c>
      <c r="F81" s="3" t="s">
        <v>37</v>
      </c>
      <c r="G81" s="3" t="s">
        <v>71</v>
      </c>
      <c r="H81" s="3" t="s">
        <v>39</v>
      </c>
      <c r="I81" s="4">
        <v>450000</v>
      </c>
      <c r="K81" s="3">
        <v>100</v>
      </c>
      <c r="L81" s="9" t="d">
        <v>2024-09-20</v>
      </c>
      <c r="M81" s="9" t="d">
        <v>2024-10-01</v>
      </c>
      <c r="N81" s="9" t="d">
        <v>2027-10-31</v>
      </c>
      <c r="O81" s="3">
        <f>DATEDIF(M81,N81,"m")</f>
        <v>36</v>
      </c>
      <c r="P81" s="3" t="s">
        <v>80</v>
      </c>
      <c r="Q81" s="3" t="s">
        <v>41</v>
      </c>
      <c r="R81" s="3" t="s">
        <v>142</v>
      </c>
      <c r="T81" s="9" t="d">
        <v>2024-06-24</v>
      </c>
      <c r="U81" s="9" t="d">
        <v>2024-09-20</v>
      </c>
      <c r="V81" s="3" t="str">
        <f>"FY"&amp;YEAR(M81)</f>
        <v>FY2024</v>
      </c>
      <c r="W81" s="3" t="str">
        <f>"FY"&amp;YEAR(N81)</f>
        <v>FY2027</v>
      </c>
      <c r="X81" s="3" t="s">
        <v>43</v>
      </c>
      <c r="Y81" s="3" t="s">
        <v>44</v>
      </c>
      <c r="Z81" s="3" t="s">
        <v>57</v>
      </c>
      <c r="AC81" s="4" t="s">
        <v>471</v>
      </c>
      <c r="AD81" s="4">
        <v>225000</v>
      </c>
      <c r="AE81" s="4">
        <v>162500</v>
      </c>
      <c r="AF81" s="4">
        <f>IF(AD81-AE81&gt;0,AD81-AE81,0)</f>
        <v>62500</v>
      </c>
      <c r="AG81" s="4">
        <f>IF(AD81-AE81&lt;0,ABS(AD81-AE81),0)</f>
        <v>0</v>
      </c>
      <c r="AH81" s="3" t="s">
        <v>46</v>
      </c>
      <c r="AI81" s="3" t="s">
        <v>46</v>
      </c>
      <c r="AJ81" s="3" t="s">
        <v>39</v>
      </c>
      <c r="AK81" s="3" t="s">
        <v>58</v>
      </c>
      <c r="AL81" s="9" t="d">
        <v>2025-10-20</v>
      </c>
      <c r="AM81" s="3" t="s">
        <v>229</v>
      </c>
      <c r="AN81" s="4">
        <v>75000</v>
      </c>
      <c r="AO81" s="3" t="s">
        <v>49</v>
      </c>
      <c r="AP81" s="4">
        <v>225000</v>
      </c>
      <c r="AQ81" s="11">
        <f t="shared" si="0"/>
        <v>0</v>
      </c>
    </row>
    <row r="82" spans="1:43">
      <c r="A82" s="3" t="s">
        <v>250</v>
      </c>
      <c r="B82" s="3" t="s">
        <v>251</v>
      </c>
      <c r="C82" s="3" t="s">
        <v>175</v>
      </c>
      <c r="D82" s="3" t="s">
        <v>126</v>
      </c>
      <c r="E82" s="3" t="s">
        <v>245</v>
      </c>
      <c r="F82" s="3" t="s">
        <v>37</v>
      </c>
      <c r="G82" s="3" t="s">
        <v>138</v>
      </c>
      <c r="H82" s="3" t="s">
        <v>39</v>
      </c>
      <c r="I82" s="4">
        <v>420000</v>
      </c>
      <c r="J82" s="4">
        <v>253782.67</v>
      </c>
      <c r="K82" s="3">
        <v>100</v>
      </c>
      <c r="L82" s="9" t="d">
        <v>2025-01-25</v>
      </c>
      <c r="M82" s="9" t="d">
        <v>2025-02-01</v>
      </c>
      <c r="N82" s="9" t="d">
        <v>2027-02-28</v>
      </c>
      <c r="O82" s="3">
        <f>DATEDIF(M82,N82,"m")</f>
        <v>24</v>
      </c>
      <c r="P82" s="3" t="s">
        <v>40</v>
      </c>
      <c r="Q82" s="3" t="s">
        <v>41</v>
      </c>
      <c r="R82" s="3" t="s">
        <v>42</v>
      </c>
      <c r="T82" s="9" t="d">
        <v>2024-07-29</v>
      </c>
      <c r="U82" s="9" t="d">
        <v>2025-01-25</v>
      </c>
      <c r="V82" s="3" t="str">
        <f>"FY"&amp;YEAR(M82)</f>
        <v>FY2025</v>
      </c>
      <c r="W82" s="3" t="str">
        <f>"FY"&amp;YEAR(N82)</f>
        <v>FY2027</v>
      </c>
      <c r="X82" s="3" t="s">
        <v>129</v>
      </c>
      <c r="Y82" s="3" t="s">
        <v>130</v>
      </c>
      <c r="Z82" s="3" t="s">
        <v>434</v>
      </c>
      <c r="AC82" s="4">
        <v>94432.53</v>
      </c>
      <c r="AD82" s="4">
        <v>105000</v>
      </c>
      <c r="AE82" s="4">
        <v>156282</v>
      </c>
      <c r="AF82" s="4">
        <f>IF(AD82-AE82&gt;0,AD82-AE82,0)</f>
        <v>0</v>
      </c>
      <c r="AG82" s="4">
        <f>IF(AD82-AE82&lt;0,ABS(AD82-AE82),0)</f>
        <v>51282</v>
      </c>
      <c r="AH82" s="3">
        <v>36.380000000000003</v>
      </c>
      <c r="AI82" s="3" t="s">
        <v>131</v>
      </c>
      <c r="AJ82" s="3" t="s">
        <v>132</v>
      </c>
      <c r="AK82" s="3" t="s">
        <v>133</v>
      </c>
      <c r="AN82" s="4">
        <v>0</v>
      </c>
      <c r="AO82" s="3" t="s">
        <v>134</v>
      </c>
      <c r="AP82" s="4">
        <v>105000</v>
      </c>
      <c r="AQ82" s="11">
        <f t="shared" si="0"/>
        <v>0</v>
      </c>
    </row>
    <row r="83" spans="1:43">
      <c r="A83" s="3" t="s">
        <v>326</v>
      </c>
      <c r="B83" s="3" t="s">
        <v>327</v>
      </c>
      <c r="C83" s="3" t="s">
        <v>148</v>
      </c>
      <c r="D83" s="3" t="s">
        <v>126</v>
      </c>
      <c r="E83" s="3" t="s">
        <v>179</v>
      </c>
      <c r="F83" s="3" t="s">
        <v>37</v>
      </c>
      <c r="G83" s="3" t="s">
        <v>128</v>
      </c>
      <c r="H83" s="3" t="s">
        <v>39</v>
      </c>
      <c r="I83" s="4">
        <v>95000</v>
      </c>
      <c r="J83" s="4">
        <v>67895.759999999995</v>
      </c>
      <c r="K83" s="3">
        <v>100</v>
      </c>
      <c r="L83" s="9" t="d">
        <v>2025-07-23</v>
      </c>
      <c r="M83" s="9" t="d">
        <v>2025-08-01</v>
      </c>
      <c r="N83" s="9" t="d">
        <v>2027-02-28</v>
      </c>
      <c r="O83" s="3">
        <f>DATEDIF(M83,N83,"m")</f>
        <v>18</v>
      </c>
      <c r="P83" s="3" t="s">
        <v>86</v>
      </c>
      <c r="Q83" s="3" t="s">
        <v>41</v>
      </c>
      <c r="R83" s="3" t="s">
        <v>90</v>
      </c>
      <c r="T83" s="9" t="d">
        <v>2025-03-13</v>
      </c>
      <c r="U83" s="9" t="d">
        <v>2025-07-23</v>
      </c>
      <c r="V83" s="3" t="str">
        <f>"FY"&amp;YEAR(M83)</f>
        <v>FY2025</v>
      </c>
      <c r="W83" s="3" t="str">
        <f>"FY"&amp;YEAR(N83)</f>
        <v>FY2027</v>
      </c>
      <c r="X83" s="3" t="s">
        <v>129</v>
      </c>
      <c r="Y83" s="3" t="s">
        <v>130</v>
      </c>
      <c r="Z83" s="3" t="s">
        <v>434</v>
      </c>
      <c r="AC83" s="4">
        <v>7393.85</v>
      </c>
      <c r="AD83" s="4">
        <v>23750</v>
      </c>
      <c r="AE83" s="4">
        <v>10345.5</v>
      </c>
      <c r="AF83" s="4">
        <f>IF(AD83-AE83&gt;0,AD83-AE83,0)</f>
        <v>13404.5</v>
      </c>
      <c r="AG83" s="4">
        <f>IF(AD83-AE83&lt;0,ABS(AD83-AE83),0)</f>
        <v>0</v>
      </c>
      <c r="AH83" s="3">
        <v>19.170000000000002</v>
      </c>
      <c r="AI83" s="3" t="s">
        <v>131</v>
      </c>
      <c r="AJ83" s="3" t="s">
        <v>132</v>
      </c>
      <c r="AK83" s="3" t="s">
        <v>133</v>
      </c>
      <c r="AN83" s="4">
        <v>0</v>
      </c>
      <c r="AO83" s="3" t="s">
        <v>134</v>
      </c>
      <c r="AP83" s="4">
        <v>23750</v>
      </c>
      <c r="AQ83" s="11">
        <f t="shared" si="0"/>
        <v>0</v>
      </c>
    </row>
    <row r="84" spans="1:43">
      <c r="A84" s="3" t="s">
        <v>314</v>
      </c>
      <c r="B84" s="3" t="s">
        <v>315</v>
      </c>
      <c r="C84" s="3" t="s">
        <v>162</v>
      </c>
      <c r="D84" s="3" t="s">
        <v>126</v>
      </c>
      <c r="E84" s="3" t="s">
        <v>152</v>
      </c>
      <c r="F84" s="3" t="s">
        <v>37</v>
      </c>
      <c r="G84" s="3" t="s">
        <v>128</v>
      </c>
      <c r="H84" s="3" t="s">
        <v>39</v>
      </c>
      <c r="I84" s="4">
        <v>150000</v>
      </c>
      <c r="J84" s="4">
        <v>99504.63</v>
      </c>
      <c r="K84" s="3">
        <v>100</v>
      </c>
      <c r="L84" s="9" t="d">
        <v>2025-09-22</v>
      </c>
      <c r="M84" s="9" t="d">
        <v>2025-10-01</v>
      </c>
      <c r="N84" s="9" t="d">
        <v>2027-04-30</v>
      </c>
      <c r="O84" s="3">
        <f>DATEDIF(M84,N84,"m")</f>
        <v>18</v>
      </c>
      <c r="P84" s="3" t="s">
        <v>64</v>
      </c>
      <c r="Q84" s="3" t="s">
        <v>41</v>
      </c>
      <c r="R84" s="3" t="s">
        <v>81</v>
      </c>
      <c r="T84" s="9" t="d">
        <v>2025-04-23</v>
      </c>
      <c r="U84" s="9" t="d">
        <v>2025-09-22</v>
      </c>
      <c r="V84" s="3" t="str">
        <f>"FY"&amp;YEAR(M84)</f>
        <v>FY2025</v>
      </c>
      <c r="W84" s="3" t="str">
        <f>"FY"&amp;YEAR(N84)</f>
        <v>FY2027</v>
      </c>
      <c r="X84" s="3" t="s">
        <v>129</v>
      </c>
      <c r="Y84" s="3" t="s">
        <v>130</v>
      </c>
      <c r="Z84" s="3" t="s">
        <v>434</v>
      </c>
      <c r="AC84" s="4">
        <v>7164.33</v>
      </c>
      <c r="AD84" s="4">
        <v>37500</v>
      </c>
      <c r="AE84" s="4">
        <v>10800</v>
      </c>
      <c r="AF84" s="4">
        <f>IF(AD84-AE84&gt;0,AD84-AE84,0)</f>
        <v>26700</v>
      </c>
      <c r="AG84" s="4">
        <f>IF(AD84-AE84&lt;0,ABS(AD84-AE84),0)</f>
        <v>0</v>
      </c>
      <c r="AH84" s="3">
        <v>3.65</v>
      </c>
      <c r="AI84" s="3" t="s">
        <v>131</v>
      </c>
      <c r="AJ84" s="3" t="s">
        <v>132</v>
      </c>
      <c r="AK84" s="3" t="s">
        <v>133</v>
      </c>
      <c r="AN84" s="4">
        <v>0</v>
      </c>
      <c r="AO84" s="3" t="s">
        <v>134</v>
      </c>
      <c r="AP84" s="4">
        <v>30000</v>
      </c>
      <c r="AQ84" s="11">
        <f t="shared" si="0"/>
        <v>7500</v>
      </c>
    </row>
    <row r="85" spans="1:43">
      <c r="A85" s="3" t="s">
        <v>189</v>
      </c>
      <c r="B85" s="3" t="s">
        <v>190</v>
      </c>
      <c r="C85" s="3" t="s">
        <v>121</v>
      </c>
      <c r="D85" s="3" t="s">
        <v>53</v>
      </c>
      <c r="E85" s="3" t="s">
        <v>63</v>
      </c>
      <c r="F85" s="3" t="s">
        <v>37</v>
      </c>
      <c r="G85" s="3" t="s">
        <v>38</v>
      </c>
      <c r="H85" s="3" t="s">
        <v>39</v>
      </c>
      <c r="I85" s="4">
        <v>1200000</v>
      </c>
      <c r="K85" s="3">
        <v>100</v>
      </c>
      <c r="L85" s="9" t="d">
        <v>2025-04-27</v>
      </c>
      <c r="M85" s="9" t="d">
        <v>2025-05-01</v>
      </c>
      <c r="N85" s="9" t="d">
        <v>2027-05-31</v>
      </c>
      <c r="O85" s="3">
        <f>DATEDIF(M85,N85,"m")</f>
        <v>24</v>
      </c>
      <c r="P85" s="3" t="s">
        <v>55</v>
      </c>
      <c r="Q85" s="3" t="s">
        <v>41</v>
      </c>
      <c r="R85" s="3" t="s">
        <v>42</v>
      </c>
      <c r="T85" s="9" t="d">
        <v>2024-12-10</v>
      </c>
      <c r="U85" s="9" t="d">
        <v>2025-04-27</v>
      </c>
      <c r="V85" s="3" t="str">
        <f>"FY"&amp;YEAR(M85)</f>
        <v>FY2025</v>
      </c>
      <c r="W85" s="3" t="str">
        <f>"FY"&amp;YEAR(N85)</f>
        <v>FY2027</v>
      </c>
      <c r="X85" s="3" t="s">
        <v>43</v>
      </c>
      <c r="Y85" s="3" t="s">
        <v>44</v>
      </c>
      <c r="Z85" s="3" t="s">
        <v>45</v>
      </c>
      <c r="AC85" s="4" t="s">
        <v>471</v>
      </c>
      <c r="AD85" s="4">
        <v>600000</v>
      </c>
      <c r="AE85" s="4">
        <v>300000</v>
      </c>
      <c r="AF85" s="4">
        <f>IF(AD85-AE85&gt;0,AD85-AE85,0)</f>
        <v>300000</v>
      </c>
      <c r="AG85" s="4">
        <f>IF(AD85-AE85&lt;0,ABS(AD85-AE85),0)</f>
        <v>0</v>
      </c>
      <c r="AH85" s="3" t="s">
        <v>46</v>
      </c>
      <c r="AI85" s="3" t="s">
        <v>46</v>
      </c>
      <c r="AJ85" s="3" t="s">
        <v>39</v>
      </c>
      <c r="AK85" s="3" t="s">
        <v>47</v>
      </c>
      <c r="AL85" s="9" t="d">
        <v>2025-05-27</v>
      </c>
      <c r="AM85" s="3" t="s">
        <v>191</v>
      </c>
      <c r="AN85" s="4">
        <v>600000</v>
      </c>
      <c r="AO85" s="3" t="s">
        <v>49</v>
      </c>
      <c r="AP85" s="4">
        <v>600000</v>
      </c>
      <c r="AQ85" s="11">
        <f t="shared" si="0"/>
        <v>0</v>
      </c>
    </row>
    <row r="86" spans="1:43">
      <c r="A86" s="3" t="s">
        <v>180</v>
      </c>
      <c r="B86" s="3" t="s">
        <v>181</v>
      </c>
      <c r="C86" s="3" t="s">
        <v>62</v>
      </c>
      <c r="D86" s="3" t="s">
        <v>35</v>
      </c>
      <c r="E86" s="3" t="s">
        <v>79</v>
      </c>
      <c r="F86" s="3" t="s">
        <v>37</v>
      </c>
      <c r="G86" s="3" t="s">
        <v>38</v>
      </c>
      <c r="H86" s="3" t="s">
        <v>39</v>
      </c>
      <c r="I86" s="4">
        <v>640000</v>
      </c>
      <c r="K86" s="3">
        <v>100</v>
      </c>
      <c r="L86" s="9" t="d">
        <v>2025-05-03</v>
      </c>
      <c r="M86" s="9" t="d">
        <v>2025-06-01</v>
      </c>
      <c r="N86" s="9" t="d">
        <v>2027-06-30</v>
      </c>
      <c r="O86" s="3">
        <f>DATEDIF(M86,N86,"m")</f>
        <v>24</v>
      </c>
      <c r="P86" s="3" t="s">
        <v>80</v>
      </c>
      <c r="Q86" s="3" t="s">
        <v>41</v>
      </c>
      <c r="R86" s="3" t="s">
        <v>42</v>
      </c>
      <c r="T86" s="9" t="d">
        <v>2025-02-14</v>
      </c>
      <c r="U86" s="9" t="d">
        <v>2025-05-03</v>
      </c>
      <c r="V86" s="3" t="str">
        <f>"FY"&amp;YEAR(M86)</f>
        <v>FY2025</v>
      </c>
      <c r="W86" s="3" t="str">
        <f>"FY"&amp;YEAR(N86)</f>
        <v>FY2027</v>
      </c>
      <c r="X86" s="3" t="s">
        <v>43</v>
      </c>
      <c r="Y86" s="3" t="s">
        <v>44</v>
      </c>
      <c r="Z86" s="3" t="s">
        <v>96</v>
      </c>
      <c r="AC86" s="4" t="s">
        <v>471</v>
      </c>
      <c r="AD86" s="4">
        <v>160000</v>
      </c>
      <c r="AE86" s="4">
        <v>133333.32999999999</v>
      </c>
      <c r="AF86" s="4">
        <f>IF(AD86-AE86&gt;0,AD86-AE86,0)</f>
        <v>26666.670000000013</v>
      </c>
      <c r="AG86" s="4">
        <f>IF(AD86-AE86&lt;0,ABS(AD86-AE86),0)</f>
        <v>0</v>
      </c>
      <c r="AH86" s="3" t="s">
        <v>46</v>
      </c>
      <c r="AI86" s="3" t="s">
        <v>46</v>
      </c>
      <c r="AJ86" s="3" t="s">
        <v>39</v>
      </c>
      <c r="AK86" s="3" t="s">
        <v>97</v>
      </c>
      <c r="AL86" s="9" t="d">
        <v>2025-09-03</v>
      </c>
      <c r="AM86" s="3" t="s">
        <v>182</v>
      </c>
      <c r="AN86" s="4">
        <v>80000</v>
      </c>
      <c r="AO86" s="3" t="s">
        <v>49</v>
      </c>
      <c r="AP86" s="4">
        <v>160000</v>
      </c>
      <c r="AQ86" s="11">
        <f t="shared" si="0"/>
        <v>0</v>
      </c>
    </row>
    <row r="87" spans="1:43">
      <c r="A87" s="3" t="s">
        <v>186</v>
      </c>
      <c r="B87" s="3" t="s">
        <v>187</v>
      </c>
      <c r="C87" s="3" t="s">
        <v>85</v>
      </c>
      <c r="D87" s="3" t="s">
        <v>53</v>
      </c>
      <c r="E87" s="3" t="s">
        <v>79</v>
      </c>
      <c r="F87" s="3" t="s">
        <v>37</v>
      </c>
      <c r="G87" s="3" t="s">
        <v>38</v>
      </c>
      <c r="H87" s="3" t="s">
        <v>39</v>
      </c>
      <c r="I87" s="4">
        <v>1200000</v>
      </c>
      <c r="K87" s="3">
        <v>100</v>
      </c>
      <c r="L87" s="9" t="d">
        <v>2025-06-22</v>
      </c>
      <c r="M87" s="9" t="d">
        <v>2025-07-01</v>
      </c>
      <c r="N87" s="9" t="d">
        <v>2027-07-31</v>
      </c>
      <c r="O87" s="3">
        <f>DATEDIF(M87,N87,"m")</f>
        <v>24</v>
      </c>
      <c r="P87" s="3" t="s">
        <v>80</v>
      </c>
      <c r="Q87" s="3" t="s">
        <v>41</v>
      </c>
      <c r="R87" s="3" t="s">
        <v>142</v>
      </c>
      <c r="T87" s="9" t="d">
        <v>2025-02-17</v>
      </c>
      <c r="U87" s="9" t="d">
        <v>2025-06-22</v>
      </c>
      <c r="V87" s="3" t="str">
        <f>"FY"&amp;YEAR(M87)</f>
        <v>FY2025</v>
      </c>
      <c r="W87" s="3" t="str">
        <f>"FY"&amp;YEAR(N87)</f>
        <v>FY2027</v>
      </c>
      <c r="X87" s="3" t="s">
        <v>43</v>
      </c>
      <c r="Y87" s="3" t="s">
        <v>44</v>
      </c>
      <c r="Z87" s="3" t="s">
        <v>45</v>
      </c>
      <c r="AC87" s="4" t="s">
        <v>471</v>
      </c>
      <c r="AD87" s="4">
        <v>600000</v>
      </c>
      <c r="AE87" s="4">
        <v>200000</v>
      </c>
      <c r="AF87" s="4">
        <f>IF(AD87-AE87&gt;0,AD87-AE87,0)</f>
        <v>400000</v>
      </c>
      <c r="AG87" s="4">
        <f>IF(AD87-AE87&lt;0,ABS(AD87-AE87),0)</f>
        <v>0</v>
      </c>
      <c r="AH87" s="3" t="s">
        <v>46</v>
      </c>
      <c r="AI87" s="3" t="s">
        <v>46</v>
      </c>
      <c r="AJ87" s="3" t="s">
        <v>39</v>
      </c>
      <c r="AK87" s="3" t="s">
        <v>47</v>
      </c>
      <c r="AL87" s="9" t="d">
        <v>2025-07-22</v>
      </c>
      <c r="AM87" s="3" t="s">
        <v>188</v>
      </c>
      <c r="AN87" s="4">
        <v>600000</v>
      </c>
      <c r="AO87" s="3" t="s">
        <v>49</v>
      </c>
      <c r="AP87" s="4">
        <v>600000</v>
      </c>
      <c r="AQ87" s="11">
        <f t="shared" si="0"/>
        <v>0</v>
      </c>
    </row>
    <row r="88" spans="1:43">
      <c r="A88" s="3" t="s">
        <v>240</v>
      </c>
      <c r="B88" s="3" t="s">
        <v>241</v>
      </c>
      <c r="C88" s="3" t="s">
        <v>148</v>
      </c>
      <c r="D88" s="3" t="s">
        <v>126</v>
      </c>
      <c r="E88" s="3" t="s">
        <v>127</v>
      </c>
      <c r="F88" s="3" t="s">
        <v>37</v>
      </c>
      <c r="G88" s="3" t="s">
        <v>128</v>
      </c>
      <c r="H88" s="3" t="s">
        <v>39</v>
      </c>
      <c r="I88" s="4">
        <v>310000</v>
      </c>
      <c r="J88" s="4">
        <v>205234.21</v>
      </c>
      <c r="K88" s="3">
        <v>100</v>
      </c>
      <c r="L88" s="9" t="d">
        <v>2025-06-29</v>
      </c>
      <c r="M88" s="9" t="d">
        <v>2025-07-01</v>
      </c>
      <c r="N88" s="9" t="d">
        <v>2027-07-31</v>
      </c>
      <c r="O88" s="3">
        <f>DATEDIF(M88,N88,"m")</f>
        <v>24</v>
      </c>
      <c r="P88" s="3" t="s">
        <v>55</v>
      </c>
      <c r="Q88" s="3" t="s">
        <v>41</v>
      </c>
      <c r="R88" s="3" t="s">
        <v>95</v>
      </c>
      <c r="T88" s="9" t="d">
        <v>2025-02-04</v>
      </c>
      <c r="U88" s="9" t="d">
        <v>2025-06-29</v>
      </c>
      <c r="V88" s="3" t="str">
        <f>"FY"&amp;YEAR(M88)</f>
        <v>FY2025</v>
      </c>
      <c r="W88" s="3" t="str">
        <f>"FY"&amp;YEAR(N88)</f>
        <v>FY2027</v>
      </c>
      <c r="X88" s="3" t="s">
        <v>129</v>
      </c>
      <c r="Y88" s="3" t="s">
        <v>130</v>
      </c>
      <c r="Z88" s="3" t="s">
        <v>434</v>
      </c>
      <c r="AC88" s="4">
        <v>22719.43</v>
      </c>
      <c r="AD88" s="4">
        <v>77500</v>
      </c>
      <c r="AE88" s="4">
        <v>34317</v>
      </c>
      <c r="AF88" s="4">
        <f>IF(AD88-AE88&gt;0,AD88-AE88,0)</f>
        <v>43183</v>
      </c>
      <c r="AG88" s="4">
        <f>IF(AD88-AE88&lt;0,ABS(AD88-AE88),0)</f>
        <v>0</v>
      </c>
      <c r="AH88" s="3">
        <v>18.829999999999998</v>
      </c>
      <c r="AI88" s="3" t="s">
        <v>131</v>
      </c>
      <c r="AJ88" s="3" t="s">
        <v>132</v>
      </c>
      <c r="AK88" s="3" t="s">
        <v>133</v>
      </c>
      <c r="AN88" s="4">
        <v>0</v>
      </c>
      <c r="AO88" s="3" t="s">
        <v>134</v>
      </c>
      <c r="AP88" s="4">
        <v>77500</v>
      </c>
      <c r="AQ88" s="11">
        <f t="shared" si="0"/>
        <v>0</v>
      </c>
    </row>
    <row r="89" spans="1:43">
      <c r="A89" s="3" t="s">
        <v>318</v>
      </c>
      <c r="B89" s="3" t="s">
        <v>319</v>
      </c>
      <c r="C89" s="3" t="s">
        <v>175</v>
      </c>
      <c r="D89" s="3" t="s">
        <v>126</v>
      </c>
      <c r="E89" s="3" t="s">
        <v>179</v>
      </c>
      <c r="F89" s="3" t="s">
        <v>37</v>
      </c>
      <c r="G89" s="3" t="s">
        <v>128</v>
      </c>
      <c r="H89" s="3" t="s">
        <v>39</v>
      </c>
      <c r="I89" s="4">
        <v>580000</v>
      </c>
      <c r="J89" s="4">
        <v>411633.61</v>
      </c>
      <c r="K89" s="3">
        <v>100</v>
      </c>
      <c r="L89" s="9" t="d">
        <v>2025-07-23</v>
      </c>
      <c r="M89" s="9" t="d">
        <v>2025-08-01</v>
      </c>
      <c r="N89" s="9" t="d">
        <v>2027-08-31</v>
      </c>
      <c r="O89" s="3">
        <f>DATEDIF(M89,N89,"m")</f>
        <v>24</v>
      </c>
      <c r="P89" s="3" t="s">
        <v>86</v>
      </c>
      <c r="Q89" s="3" t="s">
        <v>41</v>
      </c>
      <c r="R89" s="3" t="s">
        <v>56</v>
      </c>
      <c r="T89" s="9" t="d">
        <v>2025-03-09</v>
      </c>
      <c r="U89" s="9" t="d">
        <v>2025-07-23</v>
      </c>
      <c r="V89" s="3" t="str">
        <f>"FY"&amp;YEAR(M89)</f>
        <v>FY2025</v>
      </c>
      <c r="W89" s="3" t="str">
        <f>"FY"&amp;YEAR(N89)</f>
        <v>FY2027</v>
      </c>
      <c r="X89" s="3" t="s">
        <v>129</v>
      </c>
      <c r="Y89" s="3" t="s">
        <v>130</v>
      </c>
      <c r="Z89" s="3" t="s">
        <v>434</v>
      </c>
      <c r="AC89" s="4">
        <v>37335.17</v>
      </c>
      <c r="AD89" s="4">
        <v>145000</v>
      </c>
      <c r="AE89" s="4">
        <v>52606</v>
      </c>
      <c r="AF89" s="4">
        <f>IF(AD89-AE89&gt;0,AD89-AE89,0)</f>
        <v>92394</v>
      </c>
      <c r="AG89" s="4">
        <f>IF(AD89-AE89&lt;0,ABS(AD89-AE89),0)</f>
        <v>0</v>
      </c>
      <c r="AH89" s="3">
        <v>12.82</v>
      </c>
      <c r="AI89" s="3" t="s">
        <v>131</v>
      </c>
      <c r="AJ89" s="3" t="s">
        <v>132</v>
      </c>
      <c r="AK89" s="3" t="s">
        <v>133</v>
      </c>
      <c r="AN89" s="4">
        <v>0</v>
      </c>
      <c r="AO89" s="3" t="s">
        <v>134</v>
      </c>
      <c r="AP89" s="4">
        <v>116000</v>
      </c>
      <c r="AQ89" s="11">
        <f t="shared" si="0"/>
        <v>29000</v>
      </c>
    </row>
    <row r="90" spans="1:43">
      <c r="A90" s="3" t="s">
        <v>278</v>
      </c>
      <c r="B90" s="3" t="s">
        <v>279</v>
      </c>
      <c r="C90" s="3" t="s">
        <v>34</v>
      </c>
      <c r="D90" s="3" t="s">
        <v>35</v>
      </c>
      <c r="E90" s="3" t="s">
        <v>79</v>
      </c>
      <c r="F90" s="3" t="s">
        <v>37</v>
      </c>
      <c r="G90" s="3" t="s">
        <v>71</v>
      </c>
      <c r="H90" s="3" t="s">
        <v>39</v>
      </c>
      <c r="I90" s="4">
        <v>185000</v>
      </c>
      <c r="K90" s="3">
        <v>100</v>
      </c>
      <c r="L90" s="9" t="d">
        <v>2025-08-19</v>
      </c>
      <c r="M90" s="9" t="d">
        <v>2025-09-01</v>
      </c>
      <c r="N90" s="9" t="d">
        <v>2027-09-30</v>
      </c>
      <c r="O90" s="3">
        <f>DATEDIF(M90,N90,"m")</f>
        <v>24</v>
      </c>
      <c r="P90" s="3" t="s">
        <v>55</v>
      </c>
      <c r="Q90" s="3" t="s">
        <v>41</v>
      </c>
      <c r="R90" s="3" t="s">
        <v>42</v>
      </c>
      <c r="T90" s="9" t="d">
        <v>2025-04-21</v>
      </c>
      <c r="U90" s="9" t="d">
        <v>2025-08-19</v>
      </c>
      <c r="V90" s="3" t="str">
        <f>"FY"&amp;YEAR(M90)</f>
        <v>FY2025</v>
      </c>
      <c r="W90" s="3" t="str">
        <f>"FY"&amp;YEAR(N90)</f>
        <v>FY2027</v>
      </c>
      <c r="X90" s="3" t="s">
        <v>43</v>
      </c>
      <c r="Y90" s="3" t="s">
        <v>44</v>
      </c>
      <c r="Z90" s="3" t="s">
        <v>57</v>
      </c>
      <c r="AC90" s="4" t="s">
        <v>471</v>
      </c>
      <c r="AD90" s="4">
        <v>46250</v>
      </c>
      <c r="AE90" s="4">
        <v>15416.67</v>
      </c>
      <c r="AF90" s="4">
        <f>IF(AD90-AE90&gt;0,AD90-AE90,0)</f>
        <v>30833.33</v>
      </c>
      <c r="AG90" s="4">
        <f>IF(AD90-AE90&lt;0,ABS(AD90-AE90),0)</f>
        <v>0</v>
      </c>
      <c r="AH90" s="3" t="s">
        <v>46</v>
      </c>
      <c r="AI90" s="3" t="s">
        <v>46</v>
      </c>
      <c r="AJ90" s="3" t="s">
        <v>39</v>
      </c>
      <c r="AK90" s="3" t="s">
        <v>58</v>
      </c>
      <c r="AL90" s="9" t="d">
        <v>2025-09-19</v>
      </c>
      <c r="AM90" s="3" t="s">
        <v>280</v>
      </c>
      <c r="AN90" s="4">
        <v>46250</v>
      </c>
      <c r="AO90" s="3" t="s">
        <v>49</v>
      </c>
      <c r="AP90" s="4">
        <v>46250</v>
      </c>
      <c r="AQ90" s="11">
        <f t="shared" si="0"/>
        <v>0</v>
      </c>
    </row>
    <row r="91" spans="1:43">
      <c r="A91" s="3" t="s">
        <v>284</v>
      </c>
      <c r="B91" s="3" t="s">
        <v>285</v>
      </c>
      <c r="C91" s="3" t="s">
        <v>210</v>
      </c>
      <c r="D91" s="3" t="s">
        <v>35</v>
      </c>
      <c r="E91" s="3" t="s">
        <v>70</v>
      </c>
      <c r="F91" s="3" t="s">
        <v>37</v>
      </c>
      <c r="G91" s="3" t="s">
        <v>38</v>
      </c>
      <c r="H91" s="3" t="s">
        <v>39</v>
      </c>
      <c r="I91" s="4">
        <v>850000</v>
      </c>
      <c r="K91" s="3">
        <v>100</v>
      </c>
      <c r="L91" s="9" t="d">
        <v>2025-08-09</v>
      </c>
      <c r="M91" s="9" t="d">
        <v>2025-09-01</v>
      </c>
      <c r="N91" s="9" t="d">
        <v>2027-09-30</v>
      </c>
      <c r="O91" s="3">
        <f>DATEDIF(M91,N91,"m")</f>
        <v>24</v>
      </c>
      <c r="P91" s="3" t="s">
        <v>55</v>
      </c>
      <c r="Q91" s="3" t="s">
        <v>41</v>
      </c>
      <c r="R91" s="3" t="s">
        <v>42</v>
      </c>
      <c r="T91" s="9" t="d">
        <v>2025-04-04</v>
      </c>
      <c r="U91" s="9" t="d">
        <v>2025-08-09</v>
      </c>
      <c r="V91" s="3" t="str">
        <f>"FY"&amp;YEAR(M91)</f>
        <v>FY2025</v>
      </c>
      <c r="W91" s="3" t="str">
        <f>"FY"&amp;YEAR(N91)</f>
        <v>FY2027</v>
      </c>
      <c r="X91" s="3" t="s">
        <v>43</v>
      </c>
      <c r="Y91" s="3" t="s">
        <v>44</v>
      </c>
      <c r="Z91" s="3" t="s">
        <v>45</v>
      </c>
      <c r="AC91" s="4" t="s">
        <v>471</v>
      </c>
      <c r="AD91" s="4">
        <v>425000</v>
      </c>
      <c r="AE91" s="4">
        <v>70833.33</v>
      </c>
      <c r="AF91" s="4">
        <f>IF(AD91-AE91&gt;0,AD91-AE91,0)</f>
        <v>354166.67</v>
      </c>
      <c r="AG91" s="4">
        <f>IF(AD91-AE91&lt;0,ABS(AD91-AE91),0)</f>
        <v>0</v>
      </c>
      <c r="AH91" s="3" t="s">
        <v>46</v>
      </c>
      <c r="AI91" s="3" t="s">
        <v>46</v>
      </c>
      <c r="AJ91" s="3" t="s">
        <v>39</v>
      </c>
      <c r="AK91" s="3" t="s">
        <v>47</v>
      </c>
      <c r="AL91" s="9" t="d">
        <v>2025-09-09</v>
      </c>
      <c r="AM91" s="3" t="s">
        <v>286</v>
      </c>
      <c r="AN91" s="4">
        <v>425000</v>
      </c>
      <c r="AO91" s="3" t="s">
        <v>49</v>
      </c>
      <c r="AP91" s="4">
        <v>425000</v>
      </c>
      <c r="AQ91" s="11">
        <f t="shared" si="0"/>
        <v>0</v>
      </c>
    </row>
    <row r="92" spans="1:43">
      <c r="A92" s="3" t="s">
        <v>272</v>
      </c>
      <c r="B92" s="3" t="s">
        <v>273</v>
      </c>
      <c r="C92" s="3" t="s">
        <v>69</v>
      </c>
      <c r="D92" s="3" t="s">
        <v>53</v>
      </c>
      <c r="E92" s="3" t="s">
        <v>36</v>
      </c>
      <c r="F92" s="3" t="s">
        <v>37</v>
      </c>
      <c r="G92" s="3" t="s">
        <v>38</v>
      </c>
      <c r="H92" s="3" t="s">
        <v>39</v>
      </c>
      <c r="I92" s="4">
        <v>1450000</v>
      </c>
      <c r="K92" s="3">
        <v>100</v>
      </c>
      <c r="L92" s="9" t="d">
        <v>2025-09-09</v>
      </c>
      <c r="M92" s="9" t="d">
        <v>2025-10-01</v>
      </c>
      <c r="N92" s="9" t="d">
        <v>2027-10-31</v>
      </c>
      <c r="O92" s="3">
        <f>DATEDIF(M92,N92,"m")</f>
        <v>24</v>
      </c>
      <c r="P92" s="3" t="s">
        <v>64</v>
      </c>
      <c r="Q92" s="3" t="s">
        <v>41</v>
      </c>
      <c r="R92" s="3" t="s">
        <v>56</v>
      </c>
      <c r="T92" s="9" t="d">
        <v>2025-06-24</v>
      </c>
      <c r="U92" s="9" t="d">
        <v>2025-09-09</v>
      </c>
      <c r="V92" s="3" t="str">
        <f>"FY"&amp;YEAR(M92)</f>
        <v>FY2025</v>
      </c>
      <c r="W92" s="3" t="str">
        <f>"FY"&amp;YEAR(N92)</f>
        <v>FY2027</v>
      </c>
      <c r="X92" s="3" t="s">
        <v>43</v>
      </c>
      <c r="Y92" s="3" t="s">
        <v>44</v>
      </c>
      <c r="Z92" s="3" t="s">
        <v>57</v>
      </c>
      <c r="AC92" s="4" t="s">
        <v>471</v>
      </c>
      <c r="AD92" s="4">
        <v>362500</v>
      </c>
      <c r="AE92" s="4">
        <v>60416.67</v>
      </c>
      <c r="AF92" s="4">
        <f>IF(AD92-AE92&gt;0,AD92-AE92,0)</f>
        <v>302083.33</v>
      </c>
      <c r="AG92" s="4">
        <f>IF(AD92-AE92&lt;0,ABS(AD92-AE92),0)</f>
        <v>0</v>
      </c>
      <c r="AH92" s="3" t="s">
        <v>46</v>
      </c>
      <c r="AI92" s="3" t="s">
        <v>46</v>
      </c>
      <c r="AJ92" s="3" t="s">
        <v>39</v>
      </c>
      <c r="AK92" s="3" t="s">
        <v>58</v>
      </c>
      <c r="AL92" s="9" t="d">
        <v>2025-10-09</v>
      </c>
      <c r="AM92" s="3" t="s">
        <v>274</v>
      </c>
      <c r="AN92" s="4">
        <v>362500</v>
      </c>
      <c r="AO92" s="3" t="s">
        <v>49</v>
      </c>
      <c r="AP92" s="4">
        <v>362500</v>
      </c>
      <c r="AQ92" s="11">
        <f t="shared" si="0"/>
        <v>0</v>
      </c>
    </row>
    <row r="93" spans="1:43">
      <c r="A93" s="3" t="s">
        <v>328</v>
      </c>
      <c r="B93" s="3" t="s">
        <v>329</v>
      </c>
      <c r="C93" s="3" t="s">
        <v>244</v>
      </c>
      <c r="D93" s="3" t="s">
        <v>126</v>
      </c>
      <c r="E93" s="3" t="s">
        <v>237</v>
      </c>
      <c r="F93" s="3" t="s">
        <v>37</v>
      </c>
      <c r="G93" s="3" t="s">
        <v>128</v>
      </c>
      <c r="H93" s="3" t="s">
        <v>39</v>
      </c>
      <c r="I93" s="4">
        <v>220000</v>
      </c>
      <c r="J93" s="4">
        <v>141899.23000000001</v>
      </c>
      <c r="K93" s="3">
        <v>100</v>
      </c>
      <c r="L93" s="9" t="d">
        <v>2025-09-18</v>
      </c>
      <c r="M93" s="9" t="d">
        <v>2025-10-01</v>
      </c>
      <c r="N93" s="9" t="d">
        <v>2027-10-31</v>
      </c>
      <c r="O93" s="3">
        <f>DATEDIF(M93,N93,"m")</f>
        <v>24</v>
      </c>
      <c r="P93" s="3" t="s">
        <v>55</v>
      </c>
      <c r="Q93" s="3" t="s">
        <v>41</v>
      </c>
      <c r="R93" s="3" t="s">
        <v>56</v>
      </c>
      <c r="T93" s="9" t="d">
        <v>2025-04-24</v>
      </c>
      <c r="U93" s="9" t="d">
        <v>2025-09-18</v>
      </c>
      <c r="V93" s="3" t="str">
        <f>"FY"&amp;YEAR(M93)</f>
        <v>FY2025</v>
      </c>
      <c r="W93" s="3" t="str">
        <f>"FY"&amp;YEAR(N93)</f>
        <v>FY2027</v>
      </c>
      <c r="X93" s="3" t="s">
        <v>129</v>
      </c>
      <c r="Y93" s="3" t="s">
        <v>130</v>
      </c>
      <c r="Z93" s="3" t="s">
        <v>434</v>
      </c>
      <c r="AC93" s="4">
        <v>2525.81</v>
      </c>
      <c r="AD93" s="4">
        <v>55000</v>
      </c>
      <c r="AE93" s="4">
        <v>3916</v>
      </c>
      <c r="AF93" s="4">
        <f>IF(AD93-AE93&gt;0,AD93-AE93,0)</f>
        <v>51084</v>
      </c>
      <c r="AG93" s="4">
        <f>IF(AD93-AE93&lt;0,ABS(AD93-AE93),0)</f>
        <v>0</v>
      </c>
      <c r="AH93" s="3">
        <v>3.79</v>
      </c>
      <c r="AI93" s="3" t="s">
        <v>131</v>
      </c>
      <c r="AJ93" s="3" t="s">
        <v>132</v>
      </c>
      <c r="AK93" s="3" t="s">
        <v>133</v>
      </c>
      <c r="AN93" s="4">
        <v>0</v>
      </c>
      <c r="AO93" s="3" t="s">
        <v>134</v>
      </c>
      <c r="AP93" s="4">
        <v>55000</v>
      </c>
      <c r="AQ93" s="11">
        <f t="shared" si="0"/>
        <v>0</v>
      </c>
    </row>
    <row r="94" spans="1:43">
      <c r="A94" s="3" t="s">
        <v>322</v>
      </c>
      <c r="B94" s="3" t="s">
        <v>323</v>
      </c>
      <c r="C94" s="3" t="s">
        <v>162</v>
      </c>
      <c r="D94" s="3" t="s">
        <v>126</v>
      </c>
      <c r="E94" s="3" t="s">
        <v>141</v>
      </c>
      <c r="F94" s="3" t="s">
        <v>37</v>
      </c>
      <c r="G94" s="3" t="s">
        <v>138</v>
      </c>
      <c r="H94" s="3" t="s">
        <v>39</v>
      </c>
      <c r="I94" s="4">
        <v>220000</v>
      </c>
      <c r="J94" s="4">
        <v>149380.15</v>
      </c>
      <c r="K94" s="3">
        <v>100</v>
      </c>
      <c r="L94" s="9" t="d">
        <v>2025-10-23</v>
      </c>
      <c r="M94" s="9" t="d">
        <v>2025-11-01</v>
      </c>
      <c r="N94" s="9" t="d">
        <v>2027-11-30</v>
      </c>
      <c r="O94" s="3">
        <f>DATEDIF(M94,N94,"m")</f>
        <v>24</v>
      </c>
      <c r="P94" s="3" t="s">
        <v>55</v>
      </c>
      <c r="Q94" s="3" t="s">
        <v>41</v>
      </c>
      <c r="R94" s="3" t="s">
        <v>81</v>
      </c>
      <c r="T94" s="9" t="d">
        <v>2025-05-24</v>
      </c>
      <c r="U94" s="9" t="d">
        <v>2025-10-23</v>
      </c>
      <c r="V94" s="3" t="str">
        <f>"FY"&amp;YEAR(M94)</f>
        <v>FY2025</v>
      </c>
      <c r="W94" s="3" t="str">
        <f>"FY"&amp;YEAR(N94)</f>
        <v>FY2027</v>
      </c>
      <c r="X94" s="3" t="s">
        <v>129</v>
      </c>
      <c r="Y94" s="3" t="s">
        <v>130</v>
      </c>
      <c r="Z94" s="3" t="s">
        <v>434</v>
      </c>
      <c r="AC94" s="4">
        <v>0</v>
      </c>
      <c r="AD94" s="4">
        <v>55000</v>
      </c>
      <c r="AE94" s="4">
        <v>0</v>
      </c>
      <c r="AF94" s="4">
        <f>IF(AD94-AE94&gt;0,AD94-AE94,0)</f>
        <v>55000</v>
      </c>
      <c r="AG94" s="4">
        <f>IF(AD94-AE94&lt;0,ABS(AD94-AE94),0)</f>
        <v>0</v>
      </c>
      <c r="AH94" s="3">
        <v>0</v>
      </c>
      <c r="AI94" s="3" t="s">
        <v>131</v>
      </c>
      <c r="AJ94" s="3" t="s">
        <v>132</v>
      </c>
      <c r="AK94" s="3" t="s">
        <v>133</v>
      </c>
      <c r="AN94" s="4">
        <v>0</v>
      </c>
      <c r="AO94" s="3" t="s">
        <v>134</v>
      </c>
      <c r="AP94" s="4">
        <v>44000</v>
      </c>
      <c r="AQ94" s="11">
        <f t="shared" si="0"/>
        <v>11000</v>
      </c>
    </row>
    <row r="95" spans="1:43">
      <c r="A95" s="3" t="s">
        <v>330</v>
      </c>
      <c r="B95" s="3" t="s">
        <v>331</v>
      </c>
      <c r="C95" s="3" t="s">
        <v>125</v>
      </c>
      <c r="D95" s="3" t="s">
        <v>126</v>
      </c>
      <c r="E95" s="3" t="s">
        <v>149</v>
      </c>
      <c r="F95" s="3" t="s">
        <v>37</v>
      </c>
      <c r="G95" s="3" t="s">
        <v>128</v>
      </c>
      <c r="H95" s="3" t="s">
        <v>39</v>
      </c>
      <c r="I95" s="4">
        <v>420000</v>
      </c>
      <c r="J95" s="4">
        <v>272725.67</v>
      </c>
      <c r="K95" s="3">
        <v>100</v>
      </c>
      <c r="L95" s="9" t="d">
        <v>2025-10-27</v>
      </c>
      <c r="M95" s="9" t="d">
        <v>2025-11-01</v>
      </c>
      <c r="N95" s="9" t="d">
        <v>2027-11-30</v>
      </c>
      <c r="O95" s="3">
        <f>DATEDIF(M95,N95,"m")</f>
        <v>24</v>
      </c>
      <c r="P95" s="3" t="s">
        <v>80</v>
      </c>
      <c r="Q95" s="3" t="s">
        <v>41</v>
      </c>
      <c r="R95" s="3" t="s">
        <v>65</v>
      </c>
      <c r="T95" s="9" t="d">
        <v>2025-04-22</v>
      </c>
      <c r="U95" s="9" t="d">
        <v>2025-10-27</v>
      </c>
      <c r="V95" s="3" t="str">
        <f>"FY"&amp;YEAR(M95)</f>
        <v>FY2025</v>
      </c>
      <c r="W95" s="3" t="str">
        <f>"FY"&amp;YEAR(N95)</f>
        <v>FY2027</v>
      </c>
      <c r="X95" s="3" t="s">
        <v>129</v>
      </c>
      <c r="Y95" s="3" t="s">
        <v>130</v>
      </c>
      <c r="Z95" s="3" t="s">
        <v>434</v>
      </c>
      <c r="AC95" s="4">
        <v>0</v>
      </c>
      <c r="AD95" s="4">
        <v>105000</v>
      </c>
      <c r="AE95" s="4">
        <v>0</v>
      </c>
      <c r="AF95" s="4">
        <f>IF(AD95-AE95&gt;0,AD95-AE95,0)</f>
        <v>105000</v>
      </c>
      <c r="AG95" s="4">
        <f>IF(AD95-AE95&lt;0,ABS(AD95-AE95),0)</f>
        <v>0</v>
      </c>
      <c r="AH95" s="3">
        <v>0</v>
      </c>
      <c r="AI95" s="3" t="s">
        <v>131</v>
      </c>
      <c r="AJ95" s="3" t="s">
        <v>132</v>
      </c>
      <c r="AK95" s="3" t="s">
        <v>133</v>
      </c>
      <c r="AN95" s="4">
        <v>0</v>
      </c>
      <c r="AO95" s="3" t="s">
        <v>134</v>
      </c>
      <c r="AP95" s="4">
        <v>105000</v>
      </c>
      <c r="AQ95" s="11">
        <f t="shared" si="0"/>
        <v>0</v>
      </c>
    </row>
    <row r="96" spans="1:43">
      <c r="A96" s="3" t="s">
        <v>109</v>
      </c>
      <c r="B96" s="3" t="s">
        <v>110</v>
      </c>
      <c r="C96" s="3" t="s">
        <v>85</v>
      </c>
      <c r="D96" s="3" t="s">
        <v>53</v>
      </c>
      <c r="E96" s="3" t="s">
        <v>70</v>
      </c>
      <c r="F96" s="3" t="s">
        <v>37</v>
      </c>
      <c r="G96" s="3" t="s">
        <v>38</v>
      </c>
      <c r="H96" s="3" t="s">
        <v>39</v>
      </c>
      <c r="I96" s="4">
        <v>450000</v>
      </c>
      <c r="K96" s="3">
        <v>100</v>
      </c>
      <c r="L96" s="9" t="d">
        <v>2023-11-29</v>
      </c>
      <c r="M96" s="9" t="d">
        <v>2023-12-01</v>
      </c>
      <c r="N96" s="9" t="d">
        <v>2028-12-31</v>
      </c>
      <c r="O96" s="3">
        <f>DATEDIF(M96,N96,"m")</f>
        <v>60</v>
      </c>
      <c r="P96" s="3" t="s">
        <v>64</v>
      </c>
      <c r="Q96" s="3" t="s">
        <v>41</v>
      </c>
      <c r="R96" s="3" t="s">
        <v>65</v>
      </c>
      <c r="T96" s="9" t="d">
        <v>2023-08-03</v>
      </c>
      <c r="U96" s="9" t="d">
        <v>2023-11-29</v>
      </c>
      <c r="V96" s="3" t="str">
        <f>"FY"&amp;YEAR(M96)</f>
        <v>FY2023</v>
      </c>
      <c r="W96" s="3" t="str">
        <f>"FY"&amp;YEAR(N96)</f>
        <v>FY2028</v>
      </c>
      <c r="X96" s="3" t="s">
        <v>43</v>
      </c>
      <c r="Y96" s="3" t="s">
        <v>44</v>
      </c>
      <c r="Z96" s="3" t="s">
        <v>96</v>
      </c>
      <c r="AC96" s="4" t="s">
        <v>471</v>
      </c>
      <c r="AD96" s="4">
        <v>180000</v>
      </c>
      <c r="AE96" s="4">
        <v>172500</v>
      </c>
      <c r="AF96" s="4">
        <f>IF(AD96-AE96&gt;0,AD96-AE96,0)</f>
        <v>7500</v>
      </c>
      <c r="AG96" s="4">
        <f>IF(AD96-AE96&lt;0,ABS(AD96-AE96),0)</f>
        <v>0</v>
      </c>
      <c r="AH96" s="3" t="s">
        <v>46</v>
      </c>
      <c r="AI96" s="3" t="s">
        <v>46</v>
      </c>
      <c r="AJ96" s="3" t="s">
        <v>39</v>
      </c>
      <c r="AK96" s="3" t="s">
        <v>97</v>
      </c>
      <c r="AL96" s="9" t="d">
        <v>2025-09-29</v>
      </c>
      <c r="AM96" s="3" t="s">
        <v>111</v>
      </c>
      <c r="AN96" s="4">
        <v>22500</v>
      </c>
      <c r="AO96" s="3" t="s">
        <v>49</v>
      </c>
      <c r="AP96" s="4">
        <v>180000</v>
      </c>
      <c r="AQ96" s="11">
        <f t="shared" si="0"/>
        <v>0</v>
      </c>
    </row>
    <row r="97" spans="1:43">
      <c r="A97" s="3" t="s">
        <v>60</v>
      </c>
      <c r="B97" s="3" t="s">
        <v>61</v>
      </c>
      <c r="C97" s="3" t="s">
        <v>62</v>
      </c>
      <c r="D97" s="3" t="s">
        <v>35</v>
      </c>
      <c r="E97" s="3" t="s">
        <v>63</v>
      </c>
      <c r="F97" s="3" t="s">
        <v>37</v>
      </c>
      <c r="G97" s="3" t="s">
        <v>38</v>
      </c>
      <c r="H97" s="3" t="s">
        <v>39</v>
      </c>
      <c r="I97" s="4">
        <v>320000</v>
      </c>
      <c r="K97" s="3">
        <v>100</v>
      </c>
      <c r="L97" s="9" t="d">
        <v>2024-03-30</v>
      </c>
      <c r="M97" s="9" t="d">
        <v>2024-04-01</v>
      </c>
      <c r="N97" s="9" t="d">
        <v>2028-04-30</v>
      </c>
      <c r="O97" s="3">
        <f>DATEDIF(M97,N97,"m")</f>
        <v>48</v>
      </c>
      <c r="P97" s="3" t="s">
        <v>64</v>
      </c>
      <c r="Q97" s="3" t="s">
        <v>41</v>
      </c>
      <c r="R97" s="3" t="s">
        <v>65</v>
      </c>
      <c r="T97" s="9" t="d">
        <v>2024-01-06</v>
      </c>
      <c r="U97" s="9" t="d">
        <v>2024-03-30</v>
      </c>
      <c r="V97" s="3" t="str">
        <f>"FY"&amp;YEAR(M97)</f>
        <v>FY2024</v>
      </c>
      <c r="W97" s="3" t="str">
        <f>"FY"&amp;YEAR(N97)</f>
        <v>FY2028</v>
      </c>
      <c r="X97" s="3" t="s">
        <v>43</v>
      </c>
      <c r="Y97" s="3" t="s">
        <v>44</v>
      </c>
      <c r="Z97" s="3" t="s">
        <v>45</v>
      </c>
      <c r="AC97" s="4" t="s">
        <v>471</v>
      </c>
      <c r="AD97" s="4">
        <v>160000</v>
      </c>
      <c r="AE97" s="4">
        <v>126666.67</v>
      </c>
      <c r="AF97" s="4">
        <f>IF(AD97-AE97&gt;0,AD97-AE97,0)</f>
        <v>33333.33</v>
      </c>
      <c r="AG97" s="4">
        <f>IF(AD97-AE97&lt;0,ABS(AD97-AE97),0)</f>
        <v>0</v>
      </c>
      <c r="AH97" s="3" t="s">
        <v>46</v>
      </c>
      <c r="AI97" s="3" t="s">
        <v>46</v>
      </c>
      <c r="AJ97" s="3" t="s">
        <v>39</v>
      </c>
      <c r="AK97" s="3" t="s">
        <v>47</v>
      </c>
      <c r="AL97" s="9" t="d">
        <v>2025-04-30</v>
      </c>
      <c r="AM97" s="3" t="s">
        <v>66</v>
      </c>
      <c r="AN97" s="4">
        <v>80000</v>
      </c>
      <c r="AO97" s="3" t="s">
        <v>49</v>
      </c>
      <c r="AP97" s="4">
        <v>160000</v>
      </c>
      <c r="AQ97" s="11">
        <f t="shared" si="0"/>
        <v>0</v>
      </c>
    </row>
    <row r="98" spans="1:43">
      <c r="A98" s="3" t="s">
        <v>212</v>
      </c>
      <c r="B98" s="3" t="s">
        <v>213</v>
      </c>
      <c r="C98" s="3" t="s">
        <v>114</v>
      </c>
      <c r="D98" s="3" t="s">
        <v>35</v>
      </c>
      <c r="E98" s="3" t="s">
        <v>54</v>
      </c>
      <c r="F98" s="3" t="s">
        <v>37</v>
      </c>
      <c r="G98" s="3" t="s">
        <v>38</v>
      </c>
      <c r="H98" s="3" t="s">
        <v>39</v>
      </c>
      <c r="I98" s="4">
        <v>320000</v>
      </c>
      <c r="K98" s="3">
        <v>100</v>
      </c>
      <c r="L98" s="9" t="d">
        <v>2024-10-14</v>
      </c>
      <c r="M98" s="9" t="d">
        <v>2024-11-01</v>
      </c>
      <c r="N98" s="9" t="d">
        <v>2028-11-30</v>
      </c>
      <c r="O98" s="3">
        <f>DATEDIF(M98,N98,"m")</f>
        <v>48</v>
      </c>
      <c r="P98" s="3" t="s">
        <v>55</v>
      </c>
      <c r="Q98" s="3" t="s">
        <v>41</v>
      </c>
      <c r="R98" s="3" t="s">
        <v>142</v>
      </c>
      <c r="T98" s="9" t="d">
        <v>2024-07-15</v>
      </c>
      <c r="U98" s="9" t="d">
        <v>2024-10-14</v>
      </c>
      <c r="V98" s="3" t="str">
        <f>"FY"&amp;YEAR(M98)</f>
        <v>FY2024</v>
      </c>
      <c r="W98" s="3" t="str">
        <f>"FY"&amp;YEAR(N98)</f>
        <v>FY2028</v>
      </c>
      <c r="X98" s="3" t="s">
        <v>43</v>
      </c>
      <c r="Y98" s="3" t="s">
        <v>44</v>
      </c>
      <c r="Z98" s="3" t="s">
        <v>57</v>
      </c>
      <c r="AC98" s="4" t="s">
        <v>471</v>
      </c>
      <c r="AD98" s="4">
        <v>80000</v>
      </c>
      <c r="AE98" s="4">
        <v>80000</v>
      </c>
      <c r="AF98" s="4">
        <f>IF(AD98-AE98&gt;0,AD98-AE98,0)</f>
        <v>0</v>
      </c>
      <c r="AG98" s="4">
        <f>IF(AD98-AE98&lt;0,ABS(AD98-AE98),0)</f>
        <v>0</v>
      </c>
      <c r="AH98" s="3" t="s">
        <v>46</v>
      </c>
      <c r="AI98" s="3" t="s">
        <v>46</v>
      </c>
      <c r="AJ98" s="3" t="s">
        <v>39</v>
      </c>
      <c r="AK98" s="3" t="s">
        <v>58</v>
      </c>
      <c r="AL98" s="9" t="d">
        <v>2025-05-14</v>
      </c>
      <c r="AM98" s="3" t="s">
        <v>214</v>
      </c>
      <c r="AN98" s="4">
        <v>40000</v>
      </c>
      <c r="AO98" s="3" t="s">
        <v>49</v>
      </c>
      <c r="AP98" s="4">
        <v>80000</v>
      </c>
      <c r="AQ98" s="11">
        <f t="shared" si="0"/>
        <v>0</v>
      </c>
    </row>
    <row r="99" spans="1:43">
      <c r="A99" s="3" t="s">
        <v>208</v>
      </c>
      <c r="B99" s="3" t="s">
        <v>209</v>
      </c>
      <c r="C99" s="3" t="s">
        <v>210</v>
      </c>
      <c r="D99" s="3" t="s">
        <v>35</v>
      </c>
      <c r="E99" s="3" t="s">
        <v>70</v>
      </c>
      <c r="F99" s="3" t="s">
        <v>37</v>
      </c>
      <c r="G99" s="3" t="s">
        <v>38</v>
      </c>
      <c r="H99" s="3" t="s">
        <v>39</v>
      </c>
      <c r="I99" s="4">
        <v>185000</v>
      </c>
      <c r="K99" s="3">
        <v>100</v>
      </c>
      <c r="L99" s="9" t="d">
        <v>2024-12-09</v>
      </c>
      <c r="M99" s="9" t="d">
        <v>2025-01-01</v>
      </c>
      <c r="N99" s="9" t="d">
        <v>2028-01-31</v>
      </c>
      <c r="O99" s="3">
        <f>DATEDIF(M99,N99,"m")</f>
        <v>36</v>
      </c>
      <c r="P99" s="3" t="s">
        <v>86</v>
      </c>
      <c r="Q99" s="3" t="s">
        <v>41</v>
      </c>
      <c r="R99" s="3" t="s">
        <v>81</v>
      </c>
      <c r="T99" s="9" t="d">
        <v>2024-10-07</v>
      </c>
      <c r="U99" s="9" t="d">
        <v>2024-12-09</v>
      </c>
      <c r="V99" s="3" t="str">
        <f>"FY"&amp;YEAR(M99)</f>
        <v>FY2025</v>
      </c>
      <c r="W99" s="3" t="str">
        <f>"FY"&amp;YEAR(N99)</f>
        <v>FY2028</v>
      </c>
      <c r="X99" s="3" t="s">
        <v>43</v>
      </c>
      <c r="Y99" s="3" t="s">
        <v>44</v>
      </c>
      <c r="Z99" s="3" t="s">
        <v>45</v>
      </c>
      <c r="AC99" s="4" t="s">
        <v>471</v>
      </c>
      <c r="AD99" s="4">
        <v>61666.67</v>
      </c>
      <c r="AE99" s="4">
        <v>51388.89</v>
      </c>
      <c r="AF99" s="4">
        <f>IF(AD99-AE99&gt;0,AD99-AE99,0)</f>
        <v>10277.779999999999</v>
      </c>
      <c r="AG99" s="4">
        <f>IF(AD99-AE99&lt;0,ABS(AD99-AE99),0)</f>
        <v>0</v>
      </c>
      <c r="AH99" s="3" t="s">
        <v>46</v>
      </c>
      <c r="AI99" s="3" t="s">
        <v>46</v>
      </c>
      <c r="AJ99" s="3" t="s">
        <v>39</v>
      </c>
      <c r="AK99" s="3" t="s">
        <v>47</v>
      </c>
      <c r="AL99" s="9" t="d">
        <v>2025-01-09</v>
      </c>
      <c r="AM99" s="3" t="s">
        <v>211</v>
      </c>
      <c r="AN99" s="4">
        <v>61666.67</v>
      </c>
      <c r="AO99" s="3" t="s">
        <v>49</v>
      </c>
      <c r="AP99" s="4">
        <v>49333.336000000003</v>
      </c>
      <c r="AQ99" s="11">
        <f t="shared" si="0"/>
        <v>12333.333999999995</v>
      </c>
    </row>
    <row r="100" spans="1:43">
      <c r="A100" s="3" t="s">
        <v>246</v>
      </c>
      <c r="B100" s="3" t="s">
        <v>247</v>
      </c>
      <c r="C100" s="3" t="s">
        <v>145</v>
      </c>
      <c r="D100" s="3" t="s">
        <v>126</v>
      </c>
      <c r="E100" s="3" t="s">
        <v>155</v>
      </c>
      <c r="F100" s="3" t="s">
        <v>37</v>
      </c>
      <c r="G100" s="3" t="s">
        <v>138</v>
      </c>
      <c r="H100" s="3" t="s">
        <v>39</v>
      </c>
      <c r="I100" s="4">
        <v>220000</v>
      </c>
      <c r="J100" s="4">
        <v>136437.21</v>
      </c>
      <c r="K100" s="3">
        <v>100</v>
      </c>
      <c r="L100" s="9" t="d">
        <v>2024-12-31</v>
      </c>
      <c r="M100" s="9" t="d">
        <v>2025-01-01</v>
      </c>
      <c r="N100" s="9" t="d">
        <v>2028-01-31</v>
      </c>
      <c r="O100" s="3">
        <f>DATEDIF(M100,N100,"m")</f>
        <v>36</v>
      </c>
      <c r="P100" s="3" t="s">
        <v>64</v>
      </c>
      <c r="Q100" s="3" t="s">
        <v>41</v>
      </c>
      <c r="R100" s="3" t="s">
        <v>42</v>
      </c>
      <c r="T100" s="9" t="d">
        <v>2024-08-25</v>
      </c>
      <c r="U100" s="9" t="d">
        <v>2024-12-31</v>
      </c>
      <c r="V100" s="3" t="str">
        <f>"FY"&amp;YEAR(M100)</f>
        <v>FY2025</v>
      </c>
      <c r="W100" s="3" t="str">
        <f>"FY"&amp;YEAR(N100)</f>
        <v>FY2028</v>
      </c>
      <c r="X100" s="3" t="s">
        <v>129</v>
      </c>
      <c r="Y100" s="3" t="s">
        <v>130</v>
      </c>
      <c r="Z100" s="3" t="s">
        <v>434</v>
      </c>
      <c r="AC100" s="4">
        <v>28228.86</v>
      </c>
      <c r="AD100" s="4">
        <v>55000</v>
      </c>
      <c r="AE100" s="4">
        <v>45518</v>
      </c>
      <c r="AF100" s="4">
        <f>IF(AD100-AE100&gt;0,AD100-AE100,0)</f>
        <v>9482</v>
      </c>
      <c r="AG100" s="4">
        <f>IF(AD100-AE100&lt;0,ABS(AD100-AE100),0)</f>
        <v>0</v>
      </c>
      <c r="AH100" s="3">
        <v>25.1</v>
      </c>
      <c r="AI100" s="3" t="s">
        <v>131</v>
      </c>
      <c r="AJ100" s="3" t="s">
        <v>132</v>
      </c>
      <c r="AK100" s="3" t="s">
        <v>133</v>
      </c>
      <c r="AN100" s="4">
        <v>0</v>
      </c>
      <c r="AO100" s="3" t="s">
        <v>134</v>
      </c>
      <c r="AP100" s="4">
        <v>55000</v>
      </c>
      <c r="AQ100" s="11">
        <f t="shared" si="0"/>
        <v>0</v>
      </c>
    </row>
    <row r="101" spans="1:43">
      <c r="A101" s="3" t="s">
        <v>183</v>
      </c>
      <c r="B101" s="3" t="s">
        <v>184</v>
      </c>
      <c r="C101" s="3" t="s">
        <v>52</v>
      </c>
      <c r="D101" s="3" t="s">
        <v>53</v>
      </c>
      <c r="E101" s="3" t="s">
        <v>54</v>
      </c>
      <c r="F101" s="3" t="s">
        <v>37</v>
      </c>
      <c r="G101" s="3" t="s">
        <v>38</v>
      </c>
      <c r="H101" s="3" t="s">
        <v>39</v>
      </c>
      <c r="I101" s="4">
        <v>640000</v>
      </c>
      <c r="K101" s="3">
        <v>100</v>
      </c>
      <c r="L101" s="9" t="d">
        <v>2025-04-22</v>
      </c>
      <c r="M101" s="9" t="d">
        <v>2025-05-01</v>
      </c>
      <c r="N101" s="9" t="d">
        <v>2028-05-31</v>
      </c>
      <c r="O101" s="3">
        <f>DATEDIF(M101,N101,"m")</f>
        <v>36</v>
      </c>
      <c r="P101" s="3" t="s">
        <v>80</v>
      </c>
      <c r="Q101" s="3" t="s">
        <v>41</v>
      </c>
      <c r="R101" s="3" t="s">
        <v>90</v>
      </c>
      <c r="T101" s="9" t="d">
        <v>2025-02-10</v>
      </c>
      <c r="U101" s="9" t="d">
        <v>2025-04-22</v>
      </c>
      <c r="V101" s="3" t="str">
        <f>"FY"&amp;YEAR(M101)</f>
        <v>FY2025</v>
      </c>
      <c r="W101" s="3" t="str">
        <f>"FY"&amp;YEAR(N101)</f>
        <v>FY2028</v>
      </c>
      <c r="X101" s="3" t="s">
        <v>43</v>
      </c>
      <c r="Y101" s="3" t="s">
        <v>44</v>
      </c>
      <c r="Z101" s="3" t="s">
        <v>96</v>
      </c>
      <c r="AC101" s="4" t="s">
        <v>471</v>
      </c>
      <c r="AD101" s="4">
        <v>106666.66</v>
      </c>
      <c r="AE101" s="4">
        <v>106666.67</v>
      </c>
      <c r="AF101" s="4">
        <f>IF(AD101-AE101&gt;0,AD101-AE101,0)</f>
        <v>0</v>
      </c>
      <c r="AG101" s="4">
        <f>IF(AD101-AE101&lt;0,ABS(AD101-AE101),0)</f>
        <v>9.9999999947613105E-3</v>
      </c>
      <c r="AH101" s="3" t="s">
        <v>46</v>
      </c>
      <c r="AI101" s="3" t="s">
        <v>46</v>
      </c>
      <c r="AJ101" s="3" t="s">
        <v>39</v>
      </c>
      <c r="AK101" s="3" t="s">
        <v>97</v>
      </c>
      <c r="AL101" s="9" t="d">
        <v>2025-08-22</v>
      </c>
      <c r="AM101" s="3" t="s">
        <v>185</v>
      </c>
      <c r="AN101" s="4">
        <v>53333.33</v>
      </c>
      <c r="AO101" s="3" t="s">
        <v>49</v>
      </c>
      <c r="AP101" s="4">
        <v>106666.66</v>
      </c>
      <c r="AQ101" s="11">
        <f t="shared" si="0"/>
        <v>0</v>
      </c>
    </row>
    <row r="102" spans="1:43">
      <c r="A102" s="3" t="s">
        <v>311</v>
      </c>
      <c r="B102" s="3" t="s">
        <v>312</v>
      </c>
      <c r="C102" s="3" t="s">
        <v>78</v>
      </c>
      <c r="D102" s="3" t="s">
        <v>35</v>
      </c>
      <c r="E102" s="3" t="s">
        <v>79</v>
      </c>
      <c r="F102" s="3" t="s">
        <v>37</v>
      </c>
      <c r="G102" s="3" t="s">
        <v>38</v>
      </c>
      <c r="H102" s="3" t="s">
        <v>39</v>
      </c>
      <c r="I102" s="4">
        <v>1450000</v>
      </c>
      <c r="K102" s="3">
        <v>100</v>
      </c>
      <c r="L102" s="9" t="d">
        <v>2025-07-06</v>
      </c>
      <c r="M102" s="9" t="d">
        <v>2025-08-01</v>
      </c>
      <c r="N102" s="9" t="d">
        <v>2028-08-31</v>
      </c>
      <c r="O102" s="3">
        <f>DATEDIF(M102,N102,"m")</f>
        <v>36</v>
      </c>
      <c r="P102" s="3" t="s">
        <v>86</v>
      </c>
      <c r="Q102" s="3" t="s">
        <v>41</v>
      </c>
      <c r="R102" s="3" t="s">
        <v>142</v>
      </c>
      <c r="T102" s="9" t="d">
        <v>2025-05-02</v>
      </c>
      <c r="U102" s="9" t="d">
        <v>2025-07-06</v>
      </c>
      <c r="V102" s="3" t="str">
        <f>"FY"&amp;YEAR(M102)</f>
        <v>FY2025</v>
      </c>
      <c r="W102" s="3" t="str">
        <f>"FY"&amp;YEAR(N102)</f>
        <v>FY2028</v>
      </c>
      <c r="X102" s="3" t="s">
        <v>43</v>
      </c>
      <c r="Y102" s="3" t="s">
        <v>44</v>
      </c>
      <c r="Z102" s="3" t="s">
        <v>96</v>
      </c>
      <c r="AC102" s="4" t="s">
        <v>471</v>
      </c>
      <c r="AD102" s="4">
        <v>120833.33</v>
      </c>
      <c r="AE102" s="4">
        <v>120833.33</v>
      </c>
      <c r="AF102" s="4">
        <f>IF(AD102-AE102&gt;0,AD102-AE102,0)</f>
        <v>0</v>
      </c>
      <c r="AG102" s="4">
        <f>IF(AD102-AE102&lt;0,ABS(AD102-AE102),0)</f>
        <v>0</v>
      </c>
      <c r="AH102" s="3" t="s">
        <v>46</v>
      </c>
      <c r="AI102" s="3" t="s">
        <v>46</v>
      </c>
      <c r="AJ102" s="3" t="s">
        <v>39</v>
      </c>
      <c r="AK102" s="3" t="s">
        <v>97</v>
      </c>
      <c r="AL102" s="9" t="d">
        <v>2025-08-06</v>
      </c>
      <c r="AM102" s="3" t="s">
        <v>313</v>
      </c>
      <c r="AN102" s="4">
        <v>120833.33</v>
      </c>
      <c r="AO102" s="3" t="s">
        <v>49</v>
      </c>
      <c r="AP102" s="4">
        <v>120833.33</v>
      </c>
      <c r="AQ102" s="11">
        <f t="shared" si="0"/>
        <v>0</v>
      </c>
    </row>
    <row r="103" spans="1:43">
      <c r="A103" s="3" t="s">
        <v>281</v>
      </c>
      <c r="B103" s="3" t="s">
        <v>282</v>
      </c>
      <c r="C103" s="3" t="s">
        <v>69</v>
      </c>
      <c r="D103" s="3" t="s">
        <v>53</v>
      </c>
      <c r="E103" s="3" t="s">
        <v>63</v>
      </c>
      <c r="F103" s="3" t="s">
        <v>37</v>
      </c>
      <c r="G103" s="3" t="s">
        <v>38</v>
      </c>
      <c r="H103" s="3" t="s">
        <v>39</v>
      </c>
      <c r="I103" s="4">
        <v>1200000</v>
      </c>
      <c r="K103" s="3">
        <v>100</v>
      </c>
      <c r="L103" s="9" t="d">
        <v>2025-08-09</v>
      </c>
      <c r="M103" s="9" t="d">
        <v>2025-09-01</v>
      </c>
      <c r="N103" s="9" t="d">
        <v>2028-09-30</v>
      </c>
      <c r="O103" s="3">
        <f>DATEDIF(M103,N103,"m")</f>
        <v>36</v>
      </c>
      <c r="P103" s="3" t="s">
        <v>86</v>
      </c>
      <c r="Q103" s="3" t="s">
        <v>41</v>
      </c>
      <c r="R103" s="3" t="s">
        <v>42</v>
      </c>
      <c r="T103" s="9" t="d">
        <v>2025-06-08</v>
      </c>
      <c r="U103" s="9" t="d">
        <v>2025-08-09</v>
      </c>
      <c r="V103" s="3" t="str">
        <f>"FY"&amp;YEAR(M103)</f>
        <v>FY2025</v>
      </c>
      <c r="W103" s="3" t="str">
        <f>"FY"&amp;YEAR(N103)</f>
        <v>FY2028</v>
      </c>
      <c r="X103" s="3" t="s">
        <v>43</v>
      </c>
      <c r="Y103" s="3" t="s">
        <v>44</v>
      </c>
      <c r="Z103" s="3" t="s">
        <v>96</v>
      </c>
      <c r="AC103" s="4" t="s">
        <v>471</v>
      </c>
      <c r="AD103" s="4">
        <v>100000</v>
      </c>
      <c r="AE103" s="4">
        <v>66666.67</v>
      </c>
      <c r="AF103" s="4">
        <f>IF(AD103-AE103&gt;0,AD103-AE103,0)</f>
        <v>33333.33</v>
      </c>
      <c r="AG103" s="4">
        <f>IF(AD103-AE103&lt;0,ABS(AD103-AE103),0)</f>
        <v>0</v>
      </c>
      <c r="AH103" s="3" t="s">
        <v>46</v>
      </c>
      <c r="AI103" s="3" t="s">
        <v>46</v>
      </c>
      <c r="AJ103" s="3" t="s">
        <v>39</v>
      </c>
      <c r="AK103" s="3" t="s">
        <v>97</v>
      </c>
      <c r="AL103" s="9" t="d">
        <v>2025-09-09</v>
      </c>
      <c r="AM103" s="3" t="s">
        <v>283</v>
      </c>
      <c r="AN103" s="4">
        <v>100000</v>
      </c>
      <c r="AO103" s="3" t="s">
        <v>49</v>
      </c>
      <c r="AP103" s="4">
        <v>80000</v>
      </c>
      <c r="AQ103" s="11">
        <f t="shared" si="0"/>
        <v>20000</v>
      </c>
    </row>
    <row r="104" spans="1:43">
      <c r="A104" s="3" t="s">
        <v>324</v>
      </c>
      <c r="B104" s="3" t="s">
        <v>325</v>
      </c>
      <c r="C104" s="3" t="s">
        <v>125</v>
      </c>
      <c r="D104" s="3" t="s">
        <v>126</v>
      </c>
      <c r="E104" s="3" t="s">
        <v>149</v>
      </c>
      <c r="F104" s="3" t="s">
        <v>37</v>
      </c>
      <c r="G104" s="3" t="s">
        <v>138</v>
      </c>
      <c r="H104" s="3" t="s">
        <v>39</v>
      </c>
      <c r="I104" s="4">
        <v>850000</v>
      </c>
      <c r="J104" s="4">
        <v>606960.16</v>
      </c>
      <c r="K104" s="3">
        <v>100</v>
      </c>
      <c r="L104" s="9" t="d">
        <v>2025-08-06</v>
      </c>
      <c r="M104" s="9" t="d">
        <v>2025-09-01</v>
      </c>
      <c r="N104" s="9" t="d">
        <v>2028-09-30</v>
      </c>
      <c r="O104" s="3">
        <f>DATEDIF(M104,N104,"m")</f>
        <v>36</v>
      </c>
      <c r="P104" s="3" t="s">
        <v>86</v>
      </c>
      <c r="Q104" s="3" t="s">
        <v>41</v>
      </c>
      <c r="R104" s="3" t="s">
        <v>95</v>
      </c>
      <c r="T104" s="9" t="d">
        <v>2025-04-07</v>
      </c>
      <c r="U104" s="9" t="d">
        <v>2025-08-06</v>
      </c>
      <c r="V104" s="3" t="str">
        <f>"FY"&amp;YEAR(M104)</f>
        <v>FY2025</v>
      </c>
      <c r="W104" s="3" t="str">
        <f>"FY"&amp;YEAR(N104)</f>
        <v>FY2028</v>
      </c>
      <c r="X104" s="3" t="s">
        <v>129</v>
      </c>
      <c r="Y104" s="3" t="s">
        <v>130</v>
      </c>
      <c r="Z104" s="3" t="s">
        <v>434</v>
      </c>
      <c r="AC104" s="4">
        <v>3034.8</v>
      </c>
      <c r="AD104" s="4">
        <v>212500</v>
      </c>
      <c r="AE104" s="4">
        <v>4250</v>
      </c>
      <c r="AF104" s="4">
        <f>IF(AD104-AE104&gt;0,AD104-AE104,0)</f>
        <v>208250</v>
      </c>
      <c r="AG104" s="4">
        <f>IF(AD104-AE104&lt;0,ABS(AD104-AE104),0)</f>
        <v>0</v>
      </c>
      <c r="AH104" s="3">
        <v>3.42</v>
      </c>
      <c r="AI104" s="3" t="s">
        <v>131</v>
      </c>
      <c r="AJ104" s="3" t="s">
        <v>132</v>
      </c>
      <c r="AK104" s="3" t="s">
        <v>133</v>
      </c>
      <c r="AN104" s="4">
        <v>0</v>
      </c>
      <c r="AO104" s="3" t="s">
        <v>134</v>
      </c>
      <c r="AP104" s="4">
        <v>212500</v>
      </c>
      <c r="AQ104" s="11">
        <f t="shared" si="0"/>
        <v>0</v>
      </c>
    </row>
    <row r="105" spans="1:43">
      <c r="A105" s="3" t="s">
        <v>320</v>
      </c>
      <c r="B105" s="3" t="s">
        <v>321</v>
      </c>
      <c r="C105" s="3" t="s">
        <v>175</v>
      </c>
      <c r="D105" s="3" t="s">
        <v>126</v>
      </c>
      <c r="E105" s="3" t="s">
        <v>155</v>
      </c>
      <c r="F105" s="3" t="s">
        <v>37</v>
      </c>
      <c r="G105" s="3" t="s">
        <v>128</v>
      </c>
      <c r="H105" s="3" t="s">
        <v>39</v>
      </c>
      <c r="I105" s="4">
        <v>220000</v>
      </c>
      <c r="J105" s="4">
        <v>153156.29</v>
      </c>
      <c r="K105" s="3">
        <v>100</v>
      </c>
      <c r="L105" s="9" t="d">
        <v>2025-09-25</v>
      </c>
      <c r="M105" s="9" t="d">
        <v>2025-10-01</v>
      </c>
      <c r="N105" s="9" t="d">
        <v>2028-10-31</v>
      </c>
      <c r="O105" s="3">
        <f>DATEDIF(M105,N105,"m")</f>
        <v>36</v>
      </c>
      <c r="P105" s="3" t="s">
        <v>40</v>
      </c>
      <c r="Q105" s="3" t="s">
        <v>41</v>
      </c>
      <c r="R105" s="3" t="s">
        <v>95</v>
      </c>
      <c r="T105" s="9" t="d">
        <v>2025-04-10</v>
      </c>
      <c r="U105" s="9" t="d">
        <v>2025-09-25</v>
      </c>
      <c r="V105" s="3" t="str">
        <f>"FY"&amp;YEAR(M105)</f>
        <v>FY2025</v>
      </c>
      <c r="W105" s="3" t="str">
        <f>"FY"&amp;YEAR(N105)</f>
        <v>FY2028</v>
      </c>
      <c r="X105" s="3" t="s">
        <v>129</v>
      </c>
      <c r="Y105" s="3" t="s">
        <v>130</v>
      </c>
      <c r="Z105" s="3" t="s">
        <v>434</v>
      </c>
      <c r="AC105" s="4">
        <v>765.78</v>
      </c>
      <c r="AD105" s="4">
        <v>55000</v>
      </c>
      <c r="AE105" s="4">
        <v>1100</v>
      </c>
      <c r="AF105" s="4">
        <f>IF(AD105-AE105&gt;0,AD105-AE105,0)</f>
        <v>53900</v>
      </c>
      <c r="AG105" s="4">
        <f>IF(AD105-AE105&lt;0,ABS(AD105-AE105),0)</f>
        <v>0</v>
      </c>
      <c r="AH105" s="3">
        <v>2.27</v>
      </c>
      <c r="AI105" s="3" t="s">
        <v>131</v>
      </c>
      <c r="AJ105" s="3" t="s">
        <v>132</v>
      </c>
      <c r="AK105" s="3" t="s">
        <v>133</v>
      </c>
      <c r="AN105" s="4">
        <v>0</v>
      </c>
      <c r="AO105" s="3" t="s">
        <v>134</v>
      </c>
      <c r="AP105" s="4">
        <v>55000</v>
      </c>
      <c r="AQ105" s="11">
        <f t="shared" si="0"/>
        <v>0</v>
      </c>
    </row>
    <row r="106" spans="1:43">
      <c r="A106" s="3" t="s">
        <v>308</v>
      </c>
      <c r="B106" s="3" t="s">
        <v>309</v>
      </c>
      <c r="C106" s="3" t="s">
        <v>34</v>
      </c>
      <c r="D106" s="3" t="s">
        <v>35</v>
      </c>
      <c r="E106" s="3" t="s">
        <v>63</v>
      </c>
      <c r="F106" s="3" t="s">
        <v>37</v>
      </c>
      <c r="G106" s="3" t="s">
        <v>38</v>
      </c>
      <c r="H106" s="3" t="s">
        <v>39</v>
      </c>
      <c r="I106" s="4">
        <v>210000</v>
      </c>
      <c r="K106" s="3">
        <v>100</v>
      </c>
      <c r="L106" s="9" t="d">
        <v>2025-10-12</v>
      </c>
      <c r="M106" s="9" t="d">
        <v>2025-11-01</v>
      </c>
      <c r="N106" s="9" t="d">
        <v>2028-11-30</v>
      </c>
      <c r="O106" s="3">
        <f>DATEDIF(M106,N106,"m")</f>
        <v>36</v>
      </c>
      <c r="P106" s="3" t="s">
        <v>64</v>
      </c>
      <c r="Q106" s="3" t="s">
        <v>41</v>
      </c>
      <c r="R106" s="3" t="s">
        <v>81</v>
      </c>
      <c r="T106" s="9" t="d">
        <v>2025-07-03</v>
      </c>
      <c r="U106" s="9" t="d">
        <v>2025-10-12</v>
      </c>
      <c r="V106" s="3" t="str">
        <f>"FY"&amp;YEAR(M106)</f>
        <v>FY2025</v>
      </c>
      <c r="W106" s="3" t="str">
        <f>"FY"&amp;YEAR(N106)</f>
        <v>FY2028</v>
      </c>
      <c r="X106" s="3" t="s">
        <v>43</v>
      </c>
      <c r="Y106" s="3" t="s">
        <v>44</v>
      </c>
      <c r="Z106" s="3" t="s">
        <v>96</v>
      </c>
      <c r="AC106" s="4" t="s">
        <v>471</v>
      </c>
      <c r="AD106" s="4">
        <v>17500</v>
      </c>
      <c r="AE106" s="4">
        <v>0</v>
      </c>
      <c r="AF106" s="4">
        <f>IF(AD106-AE106&gt;0,AD106-AE106,0)</f>
        <v>17500</v>
      </c>
      <c r="AG106" s="4">
        <f>IF(AD106-AE106&lt;0,ABS(AD106-AE106),0)</f>
        <v>0</v>
      </c>
      <c r="AH106" s="3" t="s">
        <v>46</v>
      </c>
      <c r="AI106" s="3" t="s">
        <v>46</v>
      </c>
      <c r="AJ106" s="3" t="s">
        <v>39</v>
      </c>
      <c r="AK106" s="3" t="s">
        <v>97</v>
      </c>
      <c r="AL106" s="9" t="d">
        <v>2025-11-12</v>
      </c>
      <c r="AM106" s="3" t="s">
        <v>310</v>
      </c>
      <c r="AN106" s="4">
        <v>17500</v>
      </c>
      <c r="AO106" s="3" t="s">
        <v>49</v>
      </c>
      <c r="AP106" s="4">
        <v>17500</v>
      </c>
      <c r="AQ106" s="11">
        <f t="shared" si="0"/>
        <v>0</v>
      </c>
    </row>
    <row r="107" spans="1:43">
      <c r="A107" s="3" t="s">
        <v>76</v>
      </c>
      <c r="B107" s="3" t="s">
        <v>77</v>
      </c>
      <c r="C107" s="3" t="s">
        <v>78</v>
      </c>
      <c r="D107" s="3" t="s">
        <v>35</v>
      </c>
      <c r="E107" s="3" t="s">
        <v>79</v>
      </c>
      <c r="F107" s="3" t="s">
        <v>37</v>
      </c>
      <c r="G107" s="3" t="s">
        <v>71</v>
      </c>
      <c r="H107" s="3" t="s">
        <v>39</v>
      </c>
      <c r="I107" s="4">
        <v>2100000</v>
      </c>
      <c r="K107" s="3">
        <v>100</v>
      </c>
      <c r="L107" s="9" t="d">
        <v>2024-01-23</v>
      </c>
      <c r="M107" s="9" t="d">
        <v>2024-02-01</v>
      </c>
      <c r="N107" s="9" t="d">
        <v>2029-02-28</v>
      </c>
      <c r="O107" s="3">
        <f>DATEDIF(M107,N107,"m")</f>
        <v>60</v>
      </c>
      <c r="P107" s="3" t="s">
        <v>80</v>
      </c>
      <c r="Q107" s="3" t="s">
        <v>41</v>
      </c>
      <c r="R107" s="3" t="s">
        <v>81</v>
      </c>
      <c r="T107" s="9" t="d">
        <v>2023-10-27</v>
      </c>
      <c r="U107" s="9" t="d">
        <v>2024-01-23</v>
      </c>
      <c r="V107" s="3" t="str">
        <f>"FY"&amp;YEAR(M107)</f>
        <v>FY2024</v>
      </c>
      <c r="W107" s="3" t="str">
        <f>"FY"&amp;YEAR(N107)</f>
        <v>FY2029</v>
      </c>
      <c r="X107" s="3" t="s">
        <v>43</v>
      </c>
      <c r="Y107" s="3" t="s">
        <v>44</v>
      </c>
      <c r="Z107" s="3" t="s">
        <v>45</v>
      </c>
      <c r="AC107" s="4" t="s">
        <v>471</v>
      </c>
      <c r="AD107" s="4">
        <v>840000</v>
      </c>
      <c r="AE107" s="4">
        <v>735000</v>
      </c>
      <c r="AF107" s="4">
        <f>IF(AD107-AE107&gt;0,AD107-AE107,0)</f>
        <v>105000</v>
      </c>
      <c r="AG107" s="4">
        <f>IF(AD107-AE107&lt;0,ABS(AD107-AE107),0)</f>
        <v>0</v>
      </c>
      <c r="AH107" s="3" t="s">
        <v>46</v>
      </c>
      <c r="AI107" s="3" t="s">
        <v>46</v>
      </c>
      <c r="AJ107" s="3" t="s">
        <v>39</v>
      </c>
      <c r="AK107" s="3" t="s">
        <v>47</v>
      </c>
      <c r="AL107" s="9" t="d">
        <v>2025-02-23</v>
      </c>
      <c r="AM107" s="3" t="s">
        <v>82</v>
      </c>
      <c r="AN107" s="4">
        <v>420000</v>
      </c>
      <c r="AO107" s="3" t="s">
        <v>49</v>
      </c>
      <c r="AP107" s="4">
        <v>672000</v>
      </c>
      <c r="AQ107" s="11">
        <f t="shared" si="0"/>
        <v>168000</v>
      </c>
    </row>
    <row r="108" spans="1:43">
      <c r="A108" s="3" t="s">
        <v>88</v>
      </c>
      <c r="B108" s="3" t="s">
        <v>89</v>
      </c>
      <c r="C108" s="3" t="s">
        <v>62</v>
      </c>
      <c r="D108" s="3" t="s">
        <v>35</v>
      </c>
      <c r="E108" s="3" t="s">
        <v>36</v>
      </c>
      <c r="F108" s="3" t="s">
        <v>37</v>
      </c>
      <c r="G108" s="3" t="s">
        <v>38</v>
      </c>
      <c r="H108" s="3" t="s">
        <v>39</v>
      </c>
      <c r="I108" s="4">
        <v>1200000</v>
      </c>
      <c r="K108" s="3">
        <v>100</v>
      </c>
      <c r="L108" s="9" t="d">
        <v>2024-03-15</v>
      </c>
      <c r="M108" s="9" t="d">
        <v>2024-04-01</v>
      </c>
      <c r="N108" s="9" t="d">
        <v>2029-04-30</v>
      </c>
      <c r="O108" s="3">
        <f>DATEDIF(M108,N108,"m")</f>
        <v>60</v>
      </c>
      <c r="P108" s="3" t="s">
        <v>80</v>
      </c>
      <c r="Q108" s="3" t="s">
        <v>41</v>
      </c>
      <c r="R108" s="3" t="s">
        <v>90</v>
      </c>
      <c r="T108" s="9" t="d">
        <v>2023-10-24</v>
      </c>
      <c r="U108" s="9" t="d">
        <v>2024-03-15</v>
      </c>
      <c r="V108" s="3" t="str">
        <f>"FY"&amp;YEAR(M108)</f>
        <v>FY2024</v>
      </c>
      <c r="W108" s="3" t="str">
        <f>"FY"&amp;YEAR(N108)</f>
        <v>FY2029</v>
      </c>
      <c r="X108" s="3" t="s">
        <v>43</v>
      </c>
      <c r="Y108" s="3" t="s">
        <v>44</v>
      </c>
      <c r="Z108" s="3" t="s">
        <v>45</v>
      </c>
      <c r="AC108" s="4" t="s">
        <v>471</v>
      </c>
      <c r="AD108" s="4">
        <v>480000</v>
      </c>
      <c r="AE108" s="4">
        <v>380000</v>
      </c>
      <c r="AF108" s="4">
        <f>IF(AD108-AE108&gt;0,AD108-AE108,0)</f>
        <v>100000</v>
      </c>
      <c r="AG108" s="4">
        <f>IF(AD108-AE108&lt;0,ABS(AD108-AE108),0)</f>
        <v>0</v>
      </c>
      <c r="AH108" s="3" t="s">
        <v>46</v>
      </c>
      <c r="AI108" s="3" t="s">
        <v>46</v>
      </c>
      <c r="AJ108" s="3" t="s">
        <v>39</v>
      </c>
      <c r="AK108" s="3" t="s">
        <v>47</v>
      </c>
      <c r="AL108" s="9" t="d">
        <v>2025-04-15</v>
      </c>
      <c r="AM108" s="3" t="s">
        <v>91</v>
      </c>
      <c r="AN108" s="4">
        <v>240000</v>
      </c>
      <c r="AO108" s="3" t="s">
        <v>49</v>
      </c>
      <c r="AP108" s="4">
        <v>480000</v>
      </c>
      <c r="AQ108" s="11">
        <f t="shared" si="0"/>
        <v>0</v>
      </c>
    </row>
    <row r="109" spans="1:43">
      <c r="A109" s="3" t="s">
        <v>67</v>
      </c>
      <c r="B109" s="3" t="s">
        <v>68</v>
      </c>
      <c r="C109" s="3" t="s">
        <v>69</v>
      </c>
      <c r="D109" s="3" t="s">
        <v>53</v>
      </c>
      <c r="E109" s="3" t="s">
        <v>70</v>
      </c>
      <c r="F109" s="3" t="s">
        <v>37</v>
      </c>
      <c r="G109" s="3" t="s">
        <v>71</v>
      </c>
      <c r="H109" s="3" t="s">
        <v>39</v>
      </c>
      <c r="I109" s="4">
        <v>210000</v>
      </c>
      <c r="K109" s="3">
        <v>100</v>
      </c>
      <c r="L109" s="9" t="d">
        <v>2024-06-25</v>
      </c>
      <c r="M109" s="9" t="d">
        <v>2024-07-01</v>
      </c>
      <c r="N109" s="9" t="d">
        <v>2029-07-31</v>
      </c>
      <c r="O109" s="3">
        <f>DATEDIF(M109,N109,"m")</f>
        <v>60</v>
      </c>
      <c r="P109" s="3" t="s">
        <v>55</v>
      </c>
      <c r="Q109" s="3" t="s">
        <v>41</v>
      </c>
      <c r="R109" s="3" t="s">
        <v>42</v>
      </c>
      <c r="T109" s="9" t="d">
        <v>2024-01-27</v>
      </c>
      <c r="U109" s="9" t="d">
        <v>2024-06-25</v>
      </c>
      <c r="V109" s="3" t="str">
        <f>"FY"&amp;YEAR(M109)</f>
        <v>FY2024</v>
      </c>
      <c r="W109" s="3" t="str">
        <f>"FY"&amp;YEAR(N109)</f>
        <v>FY2029</v>
      </c>
      <c r="X109" s="3" t="s">
        <v>43</v>
      </c>
      <c r="Y109" s="3" t="s">
        <v>44</v>
      </c>
      <c r="Z109" s="3" t="s">
        <v>45</v>
      </c>
      <c r="AC109" s="4" t="s">
        <v>471</v>
      </c>
      <c r="AD109" s="4">
        <v>84000</v>
      </c>
      <c r="AE109" s="4">
        <v>56000</v>
      </c>
      <c r="AF109" s="4">
        <f>IF(AD109-AE109&gt;0,AD109-AE109,0)</f>
        <v>28000</v>
      </c>
      <c r="AG109" s="4">
        <f>IF(AD109-AE109&lt;0,ABS(AD109-AE109),0)</f>
        <v>0</v>
      </c>
      <c r="AH109" s="3" t="s">
        <v>46</v>
      </c>
      <c r="AI109" s="3" t="s">
        <v>46</v>
      </c>
      <c r="AJ109" s="3" t="s">
        <v>39</v>
      </c>
      <c r="AK109" s="3" t="s">
        <v>47</v>
      </c>
      <c r="AL109" s="9" t="d">
        <v>2025-07-25</v>
      </c>
      <c r="AM109" s="3" t="s">
        <v>72</v>
      </c>
      <c r="AN109" s="4">
        <v>42000</v>
      </c>
      <c r="AO109" s="3" t="s">
        <v>49</v>
      </c>
      <c r="AP109" s="4">
        <v>84000</v>
      </c>
      <c r="AQ109" s="11">
        <f t="shared" si="0"/>
        <v>0</v>
      </c>
    </row>
    <row r="110" spans="1:43">
      <c r="A110" s="3" t="s">
        <v>106</v>
      </c>
      <c r="B110" s="3" t="s">
        <v>107</v>
      </c>
      <c r="C110" s="3" t="s">
        <v>34</v>
      </c>
      <c r="D110" s="3" t="s">
        <v>35</v>
      </c>
      <c r="E110" s="3" t="s">
        <v>54</v>
      </c>
      <c r="F110" s="3" t="s">
        <v>37</v>
      </c>
      <c r="G110" s="3" t="s">
        <v>38</v>
      </c>
      <c r="H110" s="3" t="s">
        <v>39</v>
      </c>
      <c r="I110" s="4">
        <v>850000</v>
      </c>
      <c r="K110" s="3">
        <v>100</v>
      </c>
      <c r="L110" s="9" t="d">
        <v>2024-06-08</v>
      </c>
      <c r="M110" s="9" t="d">
        <v>2024-07-01</v>
      </c>
      <c r="N110" s="9" t="d">
        <v>2029-07-31</v>
      </c>
      <c r="O110" s="3">
        <f>DATEDIF(M110,N110,"m")</f>
        <v>60</v>
      </c>
      <c r="P110" s="3" t="s">
        <v>86</v>
      </c>
      <c r="Q110" s="3" t="s">
        <v>41</v>
      </c>
      <c r="R110" s="3" t="s">
        <v>56</v>
      </c>
      <c r="T110" s="9" t="d">
        <v>2024-02-07</v>
      </c>
      <c r="U110" s="9" t="d">
        <v>2024-06-08</v>
      </c>
      <c r="V110" s="3" t="str">
        <f>"FY"&amp;YEAR(M110)</f>
        <v>FY2024</v>
      </c>
      <c r="W110" s="3" t="str">
        <f>"FY"&amp;YEAR(N110)</f>
        <v>FY2029</v>
      </c>
      <c r="X110" s="3" t="s">
        <v>43</v>
      </c>
      <c r="Y110" s="3" t="s">
        <v>44</v>
      </c>
      <c r="Z110" s="3" t="s">
        <v>57</v>
      </c>
      <c r="AC110" s="4" t="s">
        <v>471</v>
      </c>
      <c r="AD110" s="4">
        <v>255000</v>
      </c>
      <c r="AE110" s="4">
        <v>226666.67</v>
      </c>
      <c r="AF110" s="4">
        <f>IF(AD110-AE110&gt;0,AD110-AE110,0)</f>
        <v>28333.329999999987</v>
      </c>
      <c r="AG110" s="4">
        <f>IF(AD110-AE110&lt;0,ABS(AD110-AE110),0)</f>
        <v>0</v>
      </c>
      <c r="AH110" s="3" t="s">
        <v>46</v>
      </c>
      <c r="AI110" s="3" t="s">
        <v>46</v>
      </c>
      <c r="AJ110" s="3" t="s">
        <v>39</v>
      </c>
      <c r="AK110" s="3" t="s">
        <v>58</v>
      </c>
      <c r="AL110" s="9" t="d">
        <v>2025-07-08</v>
      </c>
      <c r="AM110" s="3" t="s">
        <v>108</v>
      </c>
      <c r="AN110" s="4">
        <v>85000</v>
      </c>
      <c r="AO110" s="3" t="s">
        <v>49</v>
      </c>
      <c r="AP110" s="4">
        <v>255000</v>
      </c>
      <c r="AQ110" s="11">
        <f t="shared" si="0"/>
        <v>0</v>
      </c>
    </row>
    <row r="111" spans="1:43">
      <c r="A111" s="3" t="s">
        <v>199</v>
      </c>
      <c r="B111" s="3" t="s">
        <v>200</v>
      </c>
      <c r="C111" s="3" t="s">
        <v>62</v>
      </c>
      <c r="D111" s="3" t="s">
        <v>35</v>
      </c>
      <c r="E111" s="3" t="s">
        <v>54</v>
      </c>
      <c r="F111" s="3" t="s">
        <v>37</v>
      </c>
      <c r="G111" s="3" t="s">
        <v>71</v>
      </c>
      <c r="H111" s="3" t="s">
        <v>39</v>
      </c>
      <c r="I111" s="4">
        <v>1450000</v>
      </c>
      <c r="K111" s="3">
        <v>100</v>
      </c>
      <c r="L111" s="9" t="d">
        <v>2024-07-27</v>
      </c>
      <c r="M111" s="9" t="d">
        <v>2024-08-01</v>
      </c>
      <c r="N111" s="9" t="d">
        <v>2029-08-31</v>
      </c>
      <c r="O111" s="3">
        <f>DATEDIF(M111,N111,"m")</f>
        <v>60</v>
      </c>
      <c r="P111" s="3" t="s">
        <v>86</v>
      </c>
      <c r="Q111" s="3" t="s">
        <v>41</v>
      </c>
      <c r="R111" s="3" t="s">
        <v>95</v>
      </c>
      <c r="T111" s="9" t="d">
        <v>2024-03-23</v>
      </c>
      <c r="U111" s="9" t="d">
        <v>2024-07-27</v>
      </c>
      <c r="V111" s="3" t="str">
        <f>"FY"&amp;YEAR(M111)</f>
        <v>FY2024</v>
      </c>
      <c r="W111" s="3" t="str">
        <f>"FY"&amp;YEAR(N111)</f>
        <v>FY2029</v>
      </c>
      <c r="X111" s="3" t="s">
        <v>43</v>
      </c>
      <c r="Y111" s="3" t="s">
        <v>44</v>
      </c>
      <c r="Z111" s="3" t="s">
        <v>45</v>
      </c>
      <c r="AC111" s="4" t="s">
        <v>471</v>
      </c>
      <c r="AD111" s="4">
        <v>580000</v>
      </c>
      <c r="AE111" s="4">
        <v>362500</v>
      </c>
      <c r="AF111" s="4">
        <f>IF(AD111-AE111&gt;0,AD111-AE111,0)</f>
        <v>217500</v>
      </c>
      <c r="AG111" s="4">
        <f>IF(AD111-AE111&lt;0,ABS(AD111-AE111),0)</f>
        <v>0</v>
      </c>
      <c r="AH111" s="3" t="s">
        <v>46</v>
      </c>
      <c r="AI111" s="3" t="s">
        <v>46</v>
      </c>
      <c r="AJ111" s="3" t="s">
        <v>39</v>
      </c>
      <c r="AK111" s="3" t="s">
        <v>47</v>
      </c>
      <c r="AL111" s="9" t="d">
        <v>2025-08-27</v>
      </c>
      <c r="AM111" s="3" t="s">
        <v>201</v>
      </c>
      <c r="AN111" s="4">
        <v>290000</v>
      </c>
      <c r="AO111" s="3" t="s">
        <v>49</v>
      </c>
      <c r="AP111" s="4">
        <v>464000</v>
      </c>
      <c r="AQ111" s="11">
        <f t="shared" si="0"/>
        <v>116000</v>
      </c>
    </row>
    <row r="112" spans="1:43">
      <c r="A112" s="3" t="s">
        <v>195</v>
      </c>
      <c r="B112" s="3" t="s">
        <v>196</v>
      </c>
      <c r="C112" s="3" t="s">
        <v>94</v>
      </c>
      <c r="D112" s="3" t="s">
        <v>53</v>
      </c>
      <c r="E112" s="3" t="s">
        <v>197</v>
      </c>
      <c r="F112" s="3" t="s">
        <v>37</v>
      </c>
      <c r="G112" s="3" t="s">
        <v>38</v>
      </c>
      <c r="H112" s="3" t="s">
        <v>39</v>
      </c>
      <c r="I112" s="4">
        <v>185000</v>
      </c>
      <c r="K112" s="3">
        <v>100</v>
      </c>
      <c r="L112" s="9" t="d">
        <v>2024-10-27</v>
      </c>
      <c r="M112" s="9" t="d">
        <v>2024-11-01</v>
      </c>
      <c r="N112" s="9" t="d">
        <v>2029-11-30</v>
      </c>
      <c r="O112" s="3">
        <f>DATEDIF(M112,N112,"m")</f>
        <v>60</v>
      </c>
      <c r="P112" s="3" t="s">
        <v>40</v>
      </c>
      <c r="Q112" s="3" t="s">
        <v>41</v>
      </c>
      <c r="R112" s="3" t="s">
        <v>90</v>
      </c>
      <c r="T112" s="9" t="d">
        <v>2024-08-06</v>
      </c>
      <c r="U112" s="9" t="d">
        <v>2024-10-27</v>
      </c>
      <c r="V112" s="3" t="str">
        <f>"FY"&amp;YEAR(M112)</f>
        <v>FY2024</v>
      </c>
      <c r="W112" s="3" t="str">
        <f>"FY"&amp;YEAR(N112)</f>
        <v>FY2029</v>
      </c>
      <c r="X112" s="3" t="s">
        <v>43</v>
      </c>
      <c r="Y112" s="3" t="s">
        <v>44</v>
      </c>
      <c r="Z112" s="3" t="s">
        <v>45</v>
      </c>
      <c r="AC112" s="4" t="s">
        <v>471</v>
      </c>
      <c r="AD112" s="4">
        <v>37000</v>
      </c>
      <c r="AE112" s="4">
        <v>37000</v>
      </c>
      <c r="AF112" s="4">
        <f>IF(AD112-AE112&gt;0,AD112-AE112,0)</f>
        <v>0</v>
      </c>
      <c r="AG112" s="4">
        <f>IF(AD112-AE112&lt;0,ABS(AD112-AE112),0)</f>
        <v>0</v>
      </c>
      <c r="AH112" s="3" t="s">
        <v>46</v>
      </c>
      <c r="AI112" s="3" t="s">
        <v>46</v>
      </c>
      <c r="AJ112" s="3" t="s">
        <v>39</v>
      </c>
      <c r="AK112" s="3" t="s">
        <v>47</v>
      </c>
      <c r="AL112" s="9" t="d">
        <v>2024-11-27</v>
      </c>
      <c r="AM112" s="3" t="s">
        <v>198</v>
      </c>
      <c r="AN112" s="4">
        <v>37000</v>
      </c>
      <c r="AO112" s="3" t="s">
        <v>49</v>
      </c>
      <c r="AP112" s="4">
        <v>37000</v>
      </c>
      <c r="AQ112" s="11">
        <f t="shared" si="0"/>
        <v>0</v>
      </c>
    </row>
    <row r="113" spans="1:43">
      <c r="A113" s="3" t="s">
        <v>192</v>
      </c>
      <c r="B113" s="3" t="s">
        <v>193</v>
      </c>
      <c r="C113" s="3" t="s">
        <v>172</v>
      </c>
      <c r="D113" s="3" t="s">
        <v>53</v>
      </c>
      <c r="E113" s="3" t="s">
        <v>63</v>
      </c>
      <c r="F113" s="3" t="s">
        <v>37</v>
      </c>
      <c r="G113" s="3" t="s">
        <v>38</v>
      </c>
      <c r="H113" s="3" t="s">
        <v>39</v>
      </c>
      <c r="I113" s="4">
        <v>1200000</v>
      </c>
      <c r="K113" s="3">
        <v>100</v>
      </c>
      <c r="L113" s="9" t="d">
        <v>2024-12-31</v>
      </c>
      <c r="M113" s="9" t="d">
        <v>2025-01-01</v>
      </c>
      <c r="N113" s="9" t="d">
        <v>2029-01-31</v>
      </c>
      <c r="O113" s="3">
        <f>DATEDIF(M113,N113,"m")</f>
        <v>48</v>
      </c>
      <c r="P113" s="3" t="s">
        <v>64</v>
      </c>
      <c r="Q113" s="3" t="s">
        <v>41</v>
      </c>
      <c r="R113" s="3" t="s">
        <v>90</v>
      </c>
      <c r="T113" s="9" t="d">
        <v>2024-09-11</v>
      </c>
      <c r="U113" s="9" t="d">
        <v>2024-12-31</v>
      </c>
      <c r="V113" s="3" t="str">
        <f>"FY"&amp;YEAR(M113)</f>
        <v>FY2025</v>
      </c>
      <c r="W113" s="3" t="str">
        <f>"FY"&amp;YEAR(N113)</f>
        <v>FY2029</v>
      </c>
      <c r="X113" s="3" t="s">
        <v>43</v>
      </c>
      <c r="Y113" s="3" t="s">
        <v>44</v>
      </c>
      <c r="Z113" s="3" t="s">
        <v>96</v>
      </c>
      <c r="AC113" s="4" t="s">
        <v>471</v>
      </c>
      <c r="AD113" s="4">
        <v>300000</v>
      </c>
      <c r="AE113" s="4">
        <v>250000</v>
      </c>
      <c r="AF113" s="4">
        <f>IF(AD113-AE113&gt;0,AD113-AE113,0)</f>
        <v>50000</v>
      </c>
      <c r="AG113" s="4">
        <f>IF(AD113-AE113&lt;0,ABS(AD113-AE113),0)</f>
        <v>0</v>
      </c>
      <c r="AH113" s="3" t="s">
        <v>46</v>
      </c>
      <c r="AI113" s="3" t="s">
        <v>46</v>
      </c>
      <c r="AJ113" s="3" t="s">
        <v>39</v>
      </c>
      <c r="AK113" s="3" t="s">
        <v>97</v>
      </c>
      <c r="AL113" s="9" t="d">
        <v>2025-10-31</v>
      </c>
      <c r="AM113" s="3" t="s">
        <v>194</v>
      </c>
      <c r="AN113" s="4">
        <v>75000</v>
      </c>
      <c r="AO113" s="3" t="s">
        <v>49</v>
      </c>
      <c r="AP113" s="4">
        <v>300000</v>
      </c>
      <c r="AQ113" s="11">
        <f t="shared" si="0"/>
        <v>0</v>
      </c>
    </row>
    <row r="114" spans="1:43">
      <c r="A114" s="3" t="s">
        <v>202</v>
      </c>
      <c r="B114" s="3" t="s">
        <v>203</v>
      </c>
      <c r="C114" s="3" t="s">
        <v>114</v>
      </c>
      <c r="D114" s="3" t="s">
        <v>35</v>
      </c>
      <c r="E114" s="3" t="s">
        <v>79</v>
      </c>
      <c r="F114" s="3" t="s">
        <v>37</v>
      </c>
      <c r="G114" s="3" t="s">
        <v>38</v>
      </c>
      <c r="H114" s="3" t="s">
        <v>39</v>
      </c>
      <c r="I114" s="4">
        <v>1200000</v>
      </c>
      <c r="K114" s="3">
        <v>100</v>
      </c>
      <c r="L114" s="9" t="d">
        <v>2025-04-06</v>
      </c>
      <c r="M114" s="9" t="d">
        <v>2025-05-01</v>
      </c>
      <c r="N114" s="9" t="d">
        <v>2029-05-31</v>
      </c>
      <c r="O114" s="3">
        <f>DATEDIF(M114,N114,"m")</f>
        <v>48</v>
      </c>
      <c r="P114" s="3" t="s">
        <v>40</v>
      </c>
      <c r="Q114" s="3" t="s">
        <v>41</v>
      </c>
      <c r="R114" s="3" t="s">
        <v>95</v>
      </c>
      <c r="T114" s="9" t="d">
        <v>2024-12-15</v>
      </c>
      <c r="U114" s="9" t="d">
        <v>2025-04-06</v>
      </c>
      <c r="V114" s="3" t="str">
        <f>"FY"&amp;YEAR(M114)</f>
        <v>FY2025</v>
      </c>
      <c r="W114" s="3" t="str">
        <f>"FY"&amp;YEAR(N114)</f>
        <v>FY2029</v>
      </c>
      <c r="X114" s="3" t="s">
        <v>43</v>
      </c>
      <c r="Y114" s="3" t="s">
        <v>44</v>
      </c>
      <c r="Z114" s="3" t="s">
        <v>57</v>
      </c>
      <c r="AC114" s="4" t="s">
        <v>471</v>
      </c>
      <c r="AD114" s="4">
        <v>150000</v>
      </c>
      <c r="AE114" s="4">
        <v>150000</v>
      </c>
      <c r="AF114" s="4">
        <f>IF(AD114-AE114&gt;0,AD114-AE114,0)</f>
        <v>0</v>
      </c>
      <c r="AG114" s="4">
        <f>IF(AD114-AE114&lt;0,ABS(AD114-AE114),0)</f>
        <v>0</v>
      </c>
      <c r="AH114" s="3" t="s">
        <v>46</v>
      </c>
      <c r="AI114" s="3" t="s">
        <v>46</v>
      </c>
      <c r="AJ114" s="3" t="s">
        <v>39</v>
      </c>
      <c r="AK114" s="3" t="s">
        <v>58</v>
      </c>
      <c r="AL114" s="9" t="d">
        <v>2025-05-06</v>
      </c>
      <c r="AM114" s="3" t="s">
        <v>204</v>
      </c>
      <c r="AN114" s="4">
        <v>150000</v>
      </c>
      <c r="AO114" s="3" t="s">
        <v>49</v>
      </c>
      <c r="AP114" s="4">
        <v>150000</v>
      </c>
      <c r="AQ114" s="11">
        <f t="shared" si="0"/>
        <v>0</v>
      </c>
    </row>
    <row r="115" spans="1:43">
      <c r="A115" s="3" t="s">
        <v>230</v>
      </c>
      <c r="B115" s="3" t="s">
        <v>231</v>
      </c>
      <c r="C115" s="3" t="s">
        <v>78</v>
      </c>
      <c r="D115" s="3" t="s">
        <v>35</v>
      </c>
      <c r="E115" s="3" t="s">
        <v>36</v>
      </c>
      <c r="F115" s="3" t="s">
        <v>37</v>
      </c>
      <c r="G115" s="3" t="s">
        <v>71</v>
      </c>
      <c r="H115" s="3" t="s">
        <v>39</v>
      </c>
      <c r="I115" s="4">
        <v>275000</v>
      </c>
      <c r="K115" s="3">
        <v>100</v>
      </c>
      <c r="L115" s="9" t="d">
        <v>2025-04-11</v>
      </c>
      <c r="M115" s="9" t="d">
        <v>2025-05-01</v>
      </c>
      <c r="N115" s="9" t="d">
        <v>2029-05-31</v>
      </c>
      <c r="O115" s="3">
        <f>DATEDIF(M115,N115,"m")</f>
        <v>48</v>
      </c>
      <c r="P115" s="3" t="s">
        <v>86</v>
      </c>
      <c r="Q115" s="3" t="s">
        <v>41</v>
      </c>
      <c r="R115" s="3" t="s">
        <v>95</v>
      </c>
      <c r="T115" s="9" t="d">
        <v>2024-11-12</v>
      </c>
      <c r="U115" s="9" t="d">
        <v>2025-04-11</v>
      </c>
      <c r="V115" s="3" t="str">
        <f>"FY"&amp;YEAR(M115)</f>
        <v>FY2025</v>
      </c>
      <c r="W115" s="3" t="str">
        <f>"FY"&amp;YEAR(N115)</f>
        <v>FY2029</v>
      </c>
      <c r="X115" s="3" t="s">
        <v>43</v>
      </c>
      <c r="Y115" s="3" t="s">
        <v>44</v>
      </c>
      <c r="Z115" s="3" t="s">
        <v>45</v>
      </c>
      <c r="AC115" s="4" t="s">
        <v>471</v>
      </c>
      <c r="AD115" s="4">
        <v>68750</v>
      </c>
      <c r="AE115" s="4">
        <v>34375</v>
      </c>
      <c r="AF115" s="4">
        <f>IF(AD115-AE115&gt;0,AD115-AE115,0)</f>
        <v>34375</v>
      </c>
      <c r="AG115" s="4">
        <f>IF(AD115-AE115&lt;0,ABS(AD115-AE115),0)</f>
        <v>0</v>
      </c>
      <c r="AH115" s="3" t="s">
        <v>46</v>
      </c>
      <c r="AI115" s="3" t="s">
        <v>46</v>
      </c>
      <c r="AJ115" s="3" t="s">
        <v>39</v>
      </c>
      <c r="AK115" s="3" t="s">
        <v>47</v>
      </c>
      <c r="AL115" s="9" t="d">
        <v>2025-05-11</v>
      </c>
      <c r="AM115" s="3" t="s">
        <v>232</v>
      </c>
      <c r="AN115" s="4">
        <v>68750</v>
      </c>
      <c r="AO115" s="3" t="s">
        <v>49</v>
      </c>
      <c r="AP115" s="4">
        <v>55000</v>
      </c>
      <c r="AQ115" s="11">
        <f t="shared" ref="AQ115:AQ127" si="1">AD115-AP115</f>
        <v>13750</v>
      </c>
    </row>
    <row r="116" spans="1:43">
      <c r="A116" s="3" t="s">
        <v>205</v>
      </c>
      <c r="B116" s="3" t="s">
        <v>206</v>
      </c>
      <c r="C116" s="3" t="s">
        <v>114</v>
      </c>
      <c r="D116" s="3" t="s">
        <v>35</v>
      </c>
      <c r="E116" s="3" t="s">
        <v>36</v>
      </c>
      <c r="F116" s="3" t="s">
        <v>37</v>
      </c>
      <c r="G116" s="3" t="s">
        <v>71</v>
      </c>
      <c r="H116" s="3" t="s">
        <v>39</v>
      </c>
      <c r="I116" s="4">
        <v>320000</v>
      </c>
      <c r="K116" s="3">
        <v>100</v>
      </c>
      <c r="L116" s="9" t="d">
        <v>2025-05-24</v>
      </c>
      <c r="M116" s="9" t="d">
        <v>2025-06-01</v>
      </c>
      <c r="N116" s="9" t="d">
        <v>2029-06-30</v>
      </c>
      <c r="O116" s="3">
        <f>DATEDIF(M116,N116,"m")</f>
        <v>48</v>
      </c>
      <c r="P116" s="3" t="s">
        <v>40</v>
      </c>
      <c r="Q116" s="3" t="s">
        <v>41</v>
      </c>
      <c r="R116" s="3" t="s">
        <v>65</v>
      </c>
      <c r="T116" s="9" t="d">
        <v>2025-01-20</v>
      </c>
      <c r="U116" s="9" t="d">
        <v>2025-05-24</v>
      </c>
      <c r="V116" s="3" t="str">
        <f>"FY"&amp;YEAR(M116)</f>
        <v>FY2025</v>
      </c>
      <c r="W116" s="3" t="str">
        <f>"FY"&amp;YEAR(N116)</f>
        <v>FY2029</v>
      </c>
      <c r="X116" s="3" t="s">
        <v>43</v>
      </c>
      <c r="Y116" s="3" t="s">
        <v>44</v>
      </c>
      <c r="Z116" s="3" t="s">
        <v>96</v>
      </c>
      <c r="AC116" s="4" t="s">
        <v>471</v>
      </c>
      <c r="AD116" s="4">
        <v>40000</v>
      </c>
      <c r="AE116" s="4">
        <v>33333.33</v>
      </c>
      <c r="AF116" s="4">
        <f>IF(AD116-AE116&gt;0,AD116-AE116,0)</f>
        <v>6666.6699999999983</v>
      </c>
      <c r="AG116" s="4">
        <f>IF(AD116-AE116&lt;0,ABS(AD116-AE116),0)</f>
        <v>0</v>
      </c>
      <c r="AH116" s="3" t="s">
        <v>46</v>
      </c>
      <c r="AI116" s="3" t="s">
        <v>46</v>
      </c>
      <c r="AJ116" s="3" t="s">
        <v>39</v>
      </c>
      <c r="AK116" s="3" t="s">
        <v>97</v>
      </c>
      <c r="AL116" s="9" t="d">
        <v>2025-09-24</v>
      </c>
      <c r="AM116" s="3" t="s">
        <v>207</v>
      </c>
      <c r="AN116" s="4">
        <v>20000</v>
      </c>
      <c r="AO116" s="3" t="s">
        <v>49</v>
      </c>
      <c r="AP116" s="4">
        <v>40000</v>
      </c>
      <c r="AQ116" s="11">
        <f t="shared" si="1"/>
        <v>0</v>
      </c>
    </row>
    <row r="117" spans="1:43">
      <c r="A117" s="3" t="s">
        <v>266</v>
      </c>
      <c r="B117" s="3" t="s">
        <v>267</v>
      </c>
      <c r="C117" s="3" t="s">
        <v>62</v>
      </c>
      <c r="D117" s="3" t="s">
        <v>35</v>
      </c>
      <c r="E117" s="3" t="s">
        <v>197</v>
      </c>
      <c r="F117" s="3" t="s">
        <v>37</v>
      </c>
      <c r="G117" s="3" t="s">
        <v>71</v>
      </c>
      <c r="H117" s="3" t="s">
        <v>39</v>
      </c>
      <c r="I117" s="4">
        <v>1450000</v>
      </c>
      <c r="K117" s="3">
        <v>100</v>
      </c>
      <c r="L117" s="9" t="d">
        <v>2025-07-29</v>
      </c>
      <c r="M117" s="9" t="d">
        <v>2025-08-01</v>
      </c>
      <c r="N117" s="9" t="d">
        <v>2029-08-31</v>
      </c>
      <c r="O117" s="3">
        <f>DATEDIF(M117,N117,"m")</f>
        <v>48</v>
      </c>
      <c r="P117" s="3" t="s">
        <v>40</v>
      </c>
      <c r="Q117" s="3" t="s">
        <v>41</v>
      </c>
      <c r="R117" s="3" t="s">
        <v>56</v>
      </c>
      <c r="T117" s="9" t="d">
        <v>2025-04-18</v>
      </c>
      <c r="U117" s="9" t="d">
        <v>2025-07-29</v>
      </c>
      <c r="V117" s="3" t="str">
        <f>"FY"&amp;YEAR(M117)</f>
        <v>FY2025</v>
      </c>
      <c r="W117" s="3" t="str">
        <f>"FY"&amp;YEAR(N117)</f>
        <v>FY2029</v>
      </c>
      <c r="X117" s="3" t="s">
        <v>43</v>
      </c>
      <c r="Y117" s="3" t="s">
        <v>44</v>
      </c>
      <c r="Z117" s="3" t="s">
        <v>45</v>
      </c>
      <c r="AC117" s="4" t="s">
        <v>471</v>
      </c>
      <c r="AD117" s="4">
        <v>362500</v>
      </c>
      <c r="AE117" s="4">
        <v>90625</v>
      </c>
      <c r="AF117" s="4">
        <f>IF(AD117-AE117&gt;0,AD117-AE117,0)</f>
        <v>271875</v>
      </c>
      <c r="AG117" s="4">
        <f>IF(AD117-AE117&lt;0,ABS(AD117-AE117),0)</f>
        <v>0</v>
      </c>
      <c r="AH117" s="3" t="s">
        <v>46</v>
      </c>
      <c r="AI117" s="3" t="s">
        <v>46</v>
      </c>
      <c r="AJ117" s="3" t="s">
        <v>39</v>
      </c>
      <c r="AK117" s="3" t="s">
        <v>47</v>
      </c>
      <c r="AL117" s="9" t="d">
        <v>2025-08-29</v>
      </c>
      <c r="AM117" s="3" t="s">
        <v>268</v>
      </c>
      <c r="AN117" s="4">
        <v>362500</v>
      </c>
      <c r="AO117" s="3" t="s">
        <v>49</v>
      </c>
      <c r="AP117" s="4">
        <v>362500</v>
      </c>
      <c r="AQ117" s="11">
        <f t="shared" si="1"/>
        <v>0</v>
      </c>
    </row>
    <row r="118" spans="1:43">
      <c r="A118" s="3" t="s">
        <v>269</v>
      </c>
      <c r="B118" s="3" t="s">
        <v>270</v>
      </c>
      <c r="C118" s="3" t="s">
        <v>78</v>
      </c>
      <c r="D118" s="3" t="s">
        <v>35</v>
      </c>
      <c r="E118" s="3" t="s">
        <v>79</v>
      </c>
      <c r="F118" s="3" t="s">
        <v>37</v>
      </c>
      <c r="G118" s="3" t="s">
        <v>38</v>
      </c>
      <c r="H118" s="3" t="s">
        <v>39</v>
      </c>
      <c r="I118" s="4">
        <v>275000</v>
      </c>
      <c r="K118" s="3">
        <v>100</v>
      </c>
      <c r="L118" s="9" t="d">
        <v>2025-07-21</v>
      </c>
      <c r="M118" s="9" t="d">
        <v>2025-08-01</v>
      </c>
      <c r="N118" s="9" t="d">
        <v>2029-08-31</v>
      </c>
      <c r="O118" s="3">
        <f>DATEDIF(M118,N118,"m")</f>
        <v>48</v>
      </c>
      <c r="P118" s="3" t="s">
        <v>55</v>
      </c>
      <c r="Q118" s="3" t="s">
        <v>41</v>
      </c>
      <c r="R118" s="3" t="s">
        <v>81</v>
      </c>
      <c r="T118" s="9" t="d">
        <v>2025-04-04</v>
      </c>
      <c r="U118" s="9" t="d">
        <v>2025-07-21</v>
      </c>
      <c r="V118" s="3" t="str">
        <f>"FY"&amp;YEAR(M118)</f>
        <v>FY2025</v>
      </c>
      <c r="W118" s="3" t="str">
        <f>"FY"&amp;YEAR(N118)</f>
        <v>FY2029</v>
      </c>
      <c r="X118" s="3" t="s">
        <v>43</v>
      </c>
      <c r="Y118" s="3" t="s">
        <v>44</v>
      </c>
      <c r="Z118" s="3" t="s">
        <v>57</v>
      </c>
      <c r="AC118" s="4" t="s">
        <v>471</v>
      </c>
      <c r="AD118" s="4">
        <v>34375</v>
      </c>
      <c r="AE118" s="4">
        <v>17187.5</v>
      </c>
      <c r="AF118" s="4">
        <f>IF(AD118-AE118&gt;0,AD118-AE118,0)</f>
        <v>17187.5</v>
      </c>
      <c r="AG118" s="4">
        <f>IF(AD118-AE118&lt;0,ABS(AD118-AE118),0)</f>
        <v>0</v>
      </c>
      <c r="AH118" s="3" t="s">
        <v>46</v>
      </c>
      <c r="AI118" s="3" t="s">
        <v>46</v>
      </c>
      <c r="AJ118" s="3" t="s">
        <v>39</v>
      </c>
      <c r="AK118" s="3" t="s">
        <v>58</v>
      </c>
      <c r="AL118" s="9" t="d">
        <v>2025-08-21</v>
      </c>
      <c r="AM118" s="3" t="s">
        <v>271</v>
      </c>
      <c r="AN118" s="4">
        <v>34375</v>
      </c>
      <c r="AO118" s="3" t="s">
        <v>49</v>
      </c>
      <c r="AP118" s="4">
        <v>34375</v>
      </c>
      <c r="AQ118" s="11">
        <f t="shared" si="1"/>
        <v>0</v>
      </c>
    </row>
    <row r="119" spans="1:43">
      <c r="A119" s="3" t="s">
        <v>275</v>
      </c>
      <c r="B119" s="3" t="s">
        <v>276</v>
      </c>
      <c r="C119" s="3" t="s">
        <v>104</v>
      </c>
      <c r="D119" s="3" t="s">
        <v>35</v>
      </c>
      <c r="E119" s="3" t="s">
        <v>36</v>
      </c>
      <c r="F119" s="3" t="s">
        <v>37</v>
      </c>
      <c r="G119" s="3" t="s">
        <v>71</v>
      </c>
      <c r="H119" s="3" t="s">
        <v>39</v>
      </c>
      <c r="I119" s="4">
        <v>210000</v>
      </c>
      <c r="K119" s="3">
        <v>100</v>
      </c>
      <c r="L119" s="9" t="d">
        <v>2025-07-17</v>
      </c>
      <c r="M119" s="9" t="d">
        <v>2025-08-01</v>
      </c>
      <c r="N119" s="9" t="d">
        <v>2029-08-31</v>
      </c>
      <c r="O119" s="3">
        <f>DATEDIF(M119,N119,"m")</f>
        <v>48</v>
      </c>
      <c r="P119" s="3" t="s">
        <v>80</v>
      </c>
      <c r="Q119" s="3" t="s">
        <v>41</v>
      </c>
      <c r="R119" s="3" t="s">
        <v>142</v>
      </c>
      <c r="T119" s="9" t="d">
        <v>2025-03-15</v>
      </c>
      <c r="U119" s="9" t="d">
        <v>2025-07-17</v>
      </c>
      <c r="V119" s="3" t="str">
        <f>"FY"&amp;YEAR(M119)</f>
        <v>FY2025</v>
      </c>
      <c r="W119" s="3" t="str">
        <f>"FY"&amp;YEAR(N119)</f>
        <v>FY2029</v>
      </c>
      <c r="X119" s="3" t="s">
        <v>43</v>
      </c>
      <c r="Y119" s="3" t="s">
        <v>44</v>
      </c>
      <c r="Z119" s="3" t="s">
        <v>45</v>
      </c>
      <c r="AC119" s="4" t="s">
        <v>471</v>
      </c>
      <c r="AD119" s="4">
        <v>52500</v>
      </c>
      <c r="AE119" s="4">
        <v>13125</v>
      </c>
      <c r="AF119" s="4">
        <f>IF(AD119-AE119&gt;0,AD119-AE119,0)</f>
        <v>39375</v>
      </c>
      <c r="AG119" s="4">
        <f>IF(AD119-AE119&lt;0,ABS(AD119-AE119),0)</f>
        <v>0</v>
      </c>
      <c r="AH119" s="3" t="s">
        <v>46</v>
      </c>
      <c r="AI119" s="3" t="s">
        <v>46</v>
      </c>
      <c r="AJ119" s="3" t="s">
        <v>39</v>
      </c>
      <c r="AK119" s="3" t="s">
        <v>47</v>
      </c>
      <c r="AL119" s="9" t="d">
        <v>2025-08-17</v>
      </c>
      <c r="AM119" s="3" t="s">
        <v>277</v>
      </c>
      <c r="AN119" s="4">
        <v>52500</v>
      </c>
      <c r="AO119" s="3" t="s">
        <v>49</v>
      </c>
      <c r="AP119" s="4">
        <v>42000</v>
      </c>
      <c r="AQ119" s="11">
        <f t="shared" si="1"/>
        <v>10500</v>
      </c>
    </row>
    <row r="120" spans="1:43">
      <c r="A120" s="3" t="s">
        <v>293</v>
      </c>
      <c r="B120" s="3" t="s">
        <v>294</v>
      </c>
      <c r="C120" s="3" t="s">
        <v>78</v>
      </c>
      <c r="D120" s="3" t="s">
        <v>35</v>
      </c>
      <c r="E120" s="3" t="s">
        <v>70</v>
      </c>
      <c r="F120" s="3" t="s">
        <v>37</v>
      </c>
      <c r="G120" s="3" t="s">
        <v>38</v>
      </c>
      <c r="H120" s="3" t="s">
        <v>39</v>
      </c>
      <c r="I120" s="4">
        <v>850000</v>
      </c>
      <c r="K120" s="3">
        <v>100</v>
      </c>
      <c r="L120" s="9" t="d">
        <v>2025-08-10</v>
      </c>
      <c r="M120" s="9" t="d">
        <v>2025-09-01</v>
      </c>
      <c r="N120" s="9" t="d">
        <v>2029-09-30</v>
      </c>
      <c r="O120" s="3">
        <f>DATEDIF(M120,N120,"m")</f>
        <v>48</v>
      </c>
      <c r="P120" s="3" t="s">
        <v>40</v>
      </c>
      <c r="Q120" s="3" t="s">
        <v>41</v>
      </c>
      <c r="R120" s="3" t="s">
        <v>142</v>
      </c>
      <c r="T120" s="9" t="d">
        <v>2025-04-03</v>
      </c>
      <c r="U120" s="9" t="d">
        <v>2025-08-10</v>
      </c>
      <c r="V120" s="3" t="str">
        <f>"FY"&amp;YEAR(M120)</f>
        <v>FY2025</v>
      </c>
      <c r="W120" s="3" t="str">
        <f>"FY"&amp;YEAR(N120)</f>
        <v>FY2029</v>
      </c>
      <c r="X120" s="3" t="s">
        <v>43</v>
      </c>
      <c r="Y120" s="3" t="s">
        <v>44</v>
      </c>
      <c r="Z120" s="3" t="s">
        <v>45</v>
      </c>
      <c r="AC120" s="4" t="s">
        <v>471</v>
      </c>
      <c r="AD120" s="4">
        <v>212500</v>
      </c>
      <c r="AE120" s="4">
        <v>35416.67</v>
      </c>
      <c r="AF120" s="4">
        <f>IF(AD120-AE120&gt;0,AD120-AE120,0)</f>
        <v>177083.33000000002</v>
      </c>
      <c r="AG120" s="4">
        <f>IF(AD120-AE120&lt;0,ABS(AD120-AE120),0)</f>
        <v>0</v>
      </c>
      <c r="AH120" s="3" t="s">
        <v>46</v>
      </c>
      <c r="AI120" s="3" t="s">
        <v>46</v>
      </c>
      <c r="AJ120" s="3" t="s">
        <v>39</v>
      </c>
      <c r="AK120" s="3" t="s">
        <v>47</v>
      </c>
      <c r="AL120" s="9" t="d">
        <v>2025-09-10</v>
      </c>
      <c r="AM120" s="3" t="s">
        <v>295</v>
      </c>
      <c r="AN120" s="4">
        <v>212500</v>
      </c>
      <c r="AO120" s="3" t="s">
        <v>49</v>
      </c>
      <c r="AP120" s="4">
        <v>212500</v>
      </c>
      <c r="AQ120" s="11">
        <f t="shared" si="1"/>
        <v>0</v>
      </c>
    </row>
    <row r="121" spans="1:43">
      <c r="A121" s="3" t="s">
        <v>290</v>
      </c>
      <c r="B121" s="3" t="s">
        <v>291</v>
      </c>
      <c r="C121" s="3" t="s">
        <v>114</v>
      </c>
      <c r="D121" s="3" t="s">
        <v>35</v>
      </c>
      <c r="E121" s="3" t="s">
        <v>63</v>
      </c>
      <c r="F121" s="3" t="s">
        <v>37</v>
      </c>
      <c r="G121" s="3" t="s">
        <v>71</v>
      </c>
      <c r="H121" s="3" t="s">
        <v>39</v>
      </c>
      <c r="I121" s="4">
        <v>1200000</v>
      </c>
      <c r="K121" s="3">
        <v>100</v>
      </c>
      <c r="L121" s="9" t="d">
        <v>2025-09-23</v>
      </c>
      <c r="M121" s="9" t="d">
        <v>2025-10-01</v>
      </c>
      <c r="N121" s="9" t="d">
        <v>2029-10-31</v>
      </c>
      <c r="O121" s="3">
        <f>DATEDIF(M121,N121,"m")</f>
        <v>48</v>
      </c>
      <c r="P121" s="3" t="s">
        <v>55</v>
      </c>
      <c r="Q121" s="3" t="s">
        <v>41</v>
      </c>
      <c r="R121" s="3" t="s">
        <v>42</v>
      </c>
      <c r="T121" s="9" t="d">
        <v>2025-07-07</v>
      </c>
      <c r="U121" s="9" t="d">
        <v>2025-09-23</v>
      </c>
      <c r="V121" s="3" t="str">
        <f>"FY"&amp;YEAR(M121)</f>
        <v>FY2025</v>
      </c>
      <c r="W121" s="3" t="str">
        <f>"FY"&amp;YEAR(N121)</f>
        <v>FY2029</v>
      </c>
      <c r="X121" s="3" t="s">
        <v>43</v>
      </c>
      <c r="Y121" s="3" t="s">
        <v>44</v>
      </c>
      <c r="Z121" s="3" t="s">
        <v>45</v>
      </c>
      <c r="AC121" s="4" t="s">
        <v>471</v>
      </c>
      <c r="AD121" s="4">
        <v>300000</v>
      </c>
      <c r="AE121" s="4">
        <v>25000</v>
      </c>
      <c r="AF121" s="4">
        <f>IF(AD121-AE121&gt;0,AD121-AE121,0)</f>
        <v>275000</v>
      </c>
      <c r="AG121" s="4">
        <f>IF(AD121-AE121&lt;0,ABS(AD121-AE121),0)</f>
        <v>0</v>
      </c>
      <c r="AH121" s="3" t="s">
        <v>46</v>
      </c>
      <c r="AI121" s="3" t="s">
        <v>46</v>
      </c>
      <c r="AJ121" s="3" t="s">
        <v>39</v>
      </c>
      <c r="AK121" s="3" t="s">
        <v>47</v>
      </c>
      <c r="AL121" s="9" t="d">
        <v>2025-10-23</v>
      </c>
      <c r="AM121" s="3" t="s">
        <v>292</v>
      </c>
      <c r="AN121" s="4">
        <v>300000</v>
      </c>
      <c r="AO121" s="3" t="s">
        <v>49</v>
      </c>
      <c r="AP121" s="4">
        <v>300000</v>
      </c>
      <c r="AQ121" s="11">
        <f t="shared" si="1"/>
        <v>0</v>
      </c>
    </row>
    <row r="122" spans="1:43">
      <c r="A122" s="3" t="s">
        <v>296</v>
      </c>
      <c r="B122" s="3" t="s">
        <v>297</v>
      </c>
      <c r="C122" s="3" t="s">
        <v>52</v>
      </c>
      <c r="D122" s="3" t="s">
        <v>53</v>
      </c>
      <c r="E122" s="3" t="s">
        <v>36</v>
      </c>
      <c r="F122" s="3" t="s">
        <v>37</v>
      </c>
      <c r="G122" s="3" t="s">
        <v>38</v>
      </c>
      <c r="H122" s="3" t="s">
        <v>39</v>
      </c>
      <c r="I122" s="4">
        <v>640000</v>
      </c>
      <c r="K122" s="3">
        <v>100</v>
      </c>
      <c r="L122" s="9" t="d">
        <v>2025-09-04</v>
      </c>
      <c r="M122" s="9" t="d">
        <v>2025-10-01</v>
      </c>
      <c r="N122" s="9" t="d">
        <v>2029-10-31</v>
      </c>
      <c r="O122" s="3">
        <f>DATEDIF(M122,N122,"m")</f>
        <v>48</v>
      </c>
      <c r="P122" s="3" t="s">
        <v>80</v>
      </c>
      <c r="Q122" s="3" t="s">
        <v>41</v>
      </c>
      <c r="R122" s="3" t="s">
        <v>95</v>
      </c>
      <c r="T122" s="9" t="d">
        <v>2025-04-30</v>
      </c>
      <c r="U122" s="9" t="d">
        <v>2025-09-04</v>
      </c>
      <c r="V122" s="3" t="str">
        <f>"FY"&amp;YEAR(M122)</f>
        <v>FY2025</v>
      </c>
      <c r="W122" s="3" t="str">
        <f>"FY"&amp;YEAR(N122)</f>
        <v>FY2029</v>
      </c>
      <c r="X122" s="3" t="s">
        <v>43</v>
      </c>
      <c r="Y122" s="3" t="s">
        <v>44</v>
      </c>
      <c r="Z122" s="3" t="s">
        <v>45</v>
      </c>
      <c r="AC122" s="4" t="s">
        <v>471</v>
      </c>
      <c r="AD122" s="4">
        <v>160000</v>
      </c>
      <c r="AE122" s="4">
        <v>13333.33</v>
      </c>
      <c r="AF122" s="4">
        <f>IF(AD122-AE122&gt;0,AD122-AE122,0)</f>
        <v>146666.67000000001</v>
      </c>
      <c r="AG122" s="4">
        <f>IF(AD122-AE122&lt;0,ABS(AD122-AE122),0)</f>
        <v>0</v>
      </c>
      <c r="AH122" s="3" t="s">
        <v>46</v>
      </c>
      <c r="AI122" s="3" t="s">
        <v>46</v>
      </c>
      <c r="AJ122" s="3" t="s">
        <v>39</v>
      </c>
      <c r="AK122" s="3" t="s">
        <v>47</v>
      </c>
      <c r="AL122" s="9" t="d">
        <v>2025-10-04</v>
      </c>
      <c r="AM122" s="3" t="s">
        <v>298</v>
      </c>
      <c r="AN122" s="4">
        <v>160000</v>
      </c>
      <c r="AO122" s="3" t="s">
        <v>49</v>
      </c>
      <c r="AP122" s="4">
        <v>160000</v>
      </c>
      <c r="AQ122" s="11">
        <f t="shared" si="1"/>
        <v>0</v>
      </c>
    </row>
    <row r="123" spans="1:43">
      <c r="A123" s="3" t="s">
        <v>299</v>
      </c>
      <c r="B123" s="3" t="s">
        <v>300</v>
      </c>
      <c r="C123" s="3" t="s">
        <v>104</v>
      </c>
      <c r="D123" s="3" t="s">
        <v>35</v>
      </c>
      <c r="E123" s="3" t="s">
        <v>70</v>
      </c>
      <c r="F123" s="3" t="s">
        <v>37</v>
      </c>
      <c r="G123" s="3" t="s">
        <v>71</v>
      </c>
      <c r="H123" s="3" t="s">
        <v>39</v>
      </c>
      <c r="I123" s="4">
        <v>1450000</v>
      </c>
      <c r="K123" s="3">
        <v>100</v>
      </c>
      <c r="L123" s="9" t="d">
        <v>2025-09-09</v>
      </c>
      <c r="M123" s="9" t="d">
        <v>2025-10-01</v>
      </c>
      <c r="N123" s="9" t="d">
        <v>2029-10-31</v>
      </c>
      <c r="O123" s="3">
        <f>DATEDIF(M123,N123,"m")</f>
        <v>48</v>
      </c>
      <c r="P123" s="3" t="s">
        <v>80</v>
      </c>
      <c r="Q123" s="3" t="s">
        <v>41</v>
      </c>
      <c r="R123" s="3" t="s">
        <v>95</v>
      </c>
      <c r="T123" s="9" t="d">
        <v>2025-04-30</v>
      </c>
      <c r="U123" s="9" t="d">
        <v>2025-09-09</v>
      </c>
      <c r="V123" s="3" t="str">
        <f>"FY"&amp;YEAR(M123)</f>
        <v>FY2025</v>
      </c>
      <c r="W123" s="3" t="str">
        <f>"FY"&amp;YEAR(N123)</f>
        <v>FY2029</v>
      </c>
      <c r="X123" s="3" t="s">
        <v>43</v>
      </c>
      <c r="Y123" s="3" t="s">
        <v>44</v>
      </c>
      <c r="Z123" s="3" t="s">
        <v>45</v>
      </c>
      <c r="AC123" s="4" t="s">
        <v>471</v>
      </c>
      <c r="AD123" s="4">
        <v>362500</v>
      </c>
      <c r="AE123" s="4">
        <v>30208.33</v>
      </c>
      <c r="AF123" s="4">
        <f>IF(AD123-AE123&gt;0,AD123-AE123,0)</f>
        <v>332291.67</v>
      </c>
      <c r="AG123" s="4">
        <f>IF(AD123-AE123&lt;0,ABS(AD123-AE123),0)</f>
        <v>0</v>
      </c>
      <c r="AH123" s="3" t="s">
        <v>46</v>
      </c>
      <c r="AI123" s="3" t="s">
        <v>46</v>
      </c>
      <c r="AJ123" s="3" t="s">
        <v>39</v>
      </c>
      <c r="AK123" s="3" t="s">
        <v>47</v>
      </c>
      <c r="AL123" s="9" t="d">
        <v>2025-10-09</v>
      </c>
      <c r="AM123" s="3" t="s">
        <v>301</v>
      </c>
      <c r="AN123" s="4">
        <v>362500</v>
      </c>
      <c r="AO123" s="3" t="s">
        <v>49</v>
      </c>
      <c r="AP123" s="4">
        <v>362500</v>
      </c>
      <c r="AQ123" s="11">
        <f t="shared" si="1"/>
        <v>0</v>
      </c>
    </row>
    <row r="124" spans="1:43">
      <c r="A124" s="3" t="s">
        <v>215</v>
      </c>
      <c r="B124" s="3" t="s">
        <v>216</v>
      </c>
      <c r="C124" s="3" t="s">
        <v>210</v>
      </c>
      <c r="D124" s="3" t="s">
        <v>35</v>
      </c>
      <c r="E124" s="3" t="s">
        <v>79</v>
      </c>
      <c r="F124" s="3" t="s">
        <v>37</v>
      </c>
      <c r="G124" s="3" t="s">
        <v>71</v>
      </c>
      <c r="H124" s="3" t="s">
        <v>39</v>
      </c>
      <c r="I124" s="4">
        <v>2100000</v>
      </c>
      <c r="K124" s="3">
        <v>100</v>
      </c>
      <c r="L124" s="9" t="d">
        <v>2025-03-08</v>
      </c>
      <c r="M124" s="9" t="d">
        <v>2025-04-01</v>
      </c>
      <c r="N124" s="9" t="d">
        <v>2030-04-30</v>
      </c>
      <c r="O124" s="3">
        <f>DATEDIF(M124,N124,"m")</f>
        <v>60</v>
      </c>
      <c r="P124" s="3" t="s">
        <v>80</v>
      </c>
      <c r="Q124" s="3" t="s">
        <v>41</v>
      </c>
      <c r="R124" s="3" t="s">
        <v>95</v>
      </c>
      <c r="T124" s="9" t="d">
        <v>2024-12-15</v>
      </c>
      <c r="U124" s="9" t="d">
        <v>2025-03-08</v>
      </c>
      <c r="V124" s="3" t="str">
        <f>"FY"&amp;YEAR(M124)</f>
        <v>FY2025</v>
      </c>
      <c r="W124" s="3" t="str">
        <f>"FY"&amp;YEAR(N124)</f>
        <v>FY2030</v>
      </c>
      <c r="X124" s="3" t="s">
        <v>43</v>
      </c>
      <c r="Y124" s="3" t="s">
        <v>44</v>
      </c>
      <c r="Z124" s="3" t="s">
        <v>57</v>
      </c>
      <c r="AC124" s="4" t="s">
        <v>471</v>
      </c>
      <c r="AD124" s="4">
        <v>420000</v>
      </c>
      <c r="AE124" s="4">
        <v>245000</v>
      </c>
      <c r="AF124" s="4">
        <f>IF(AD124-AE124&gt;0,AD124-AE124,0)</f>
        <v>175000</v>
      </c>
      <c r="AG124" s="4">
        <f>IF(AD124-AE124&lt;0,ABS(AD124-AE124),0)</f>
        <v>0</v>
      </c>
      <c r="AH124" s="3" t="s">
        <v>46</v>
      </c>
      <c r="AI124" s="3" t="s">
        <v>46</v>
      </c>
      <c r="AJ124" s="3" t="s">
        <v>39</v>
      </c>
      <c r="AK124" s="3" t="s">
        <v>58</v>
      </c>
      <c r="AL124" s="9" t="d">
        <v>2025-10-08</v>
      </c>
      <c r="AM124" s="3" t="s">
        <v>217</v>
      </c>
      <c r="AN124" s="4">
        <v>210000</v>
      </c>
      <c r="AO124" s="3" t="s">
        <v>49</v>
      </c>
      <c r="AP124" s="4">
        <v>420000</v>
      </c>
      <c r="AQ124" s="11">
        <f t="shared" si="1"/>
        <v>0</v>
      </c>
    </row>
    <row r="125" spans="1:43">
      <c r="A125" s="3" t="s">
        <v>287</v>
      </c>
      <c r="B125" s="3" t="s">
        <v>288</v>
      </c>
      <c r="C125" s="3" t="s">
        <v>52</v>
      </c>
      <c r="D125" s="3" t="s">
        <v>53</v>
      </c>
      <c r="E125" s="3" t="s">
        <v>79</v>
      </c>
      <c r="F125" s="3" t="s">
        <v>37</v>
      </c>
      <c r="G125" s="3" t="s">
        <v>71</v>
      </c>
      <c r="H125" s="3" t="s">
        <v>39</v>
      </c>
      <c r="I125" s="4">
        <v>210000</v>
      </c>
      <c r="K125" s="3">
        <v>100</v>
      </c>
      <c r="L125" s="9" t="d">
        <v>2025-08-15</v>
      </c>
      <c r="M125" s="9" t="d">
        <v>2025-09-01</v>
      </c>
      <c r="N125" s="9" t="d">
        <v>2030-09-30</v>
      </c>
      <c r="O125" s="3">
        <f>DATEDIF(M125,N125,"m")</f>
        <v>60</v>
      </c>
      <c r="P125" s="3" t="s">
        <v>40</v>
      </c>
      <c r="Q125" s="3" t="s">
        <v>41</v>
      </c>
      <c r="R125" s="3" t="s">
        <v>142</v>
      </c>
      <c r="T125" s="9" t="d">
        <v>2025-05-15</v>
      </c>
      <c r="U125" s="9" t="d">
        <v>2025-08-15</v>
      </c>
      <c r="V125" s="3" t="str">
        <f>"FY"&amp;YEAR(M125)</f>
        <v>FY2025</v>
      </c>
      <c r="W125" s="3" t="str">
        <f>"FY"&amp;YEAR(N125)</f>
        <v>FY2030</v>
      </c>
      <c r="X125" s="3" t="s">
        <v>43</v>
      </c>
      <c r="Y125" s="3" t="s">
        <v>44</v>
      </c>
      <c r="Z125" s="3" t="s">
        <v>96</v>
      </c>
      <c r="AC125" s="4" t="s">
        <v>471</v>
      </c>
      <c r="AD125" s="4">
        <v>10500</v>
      </c>
      <c r="AE125" s="4">
        <v>7000</v>
      </c>
      <c r="AF125" s="4">
        <f>IF(AD125-AE125&gt;0,AD125-AE125,0)</f>
        <v>3500</v>
      </c>
      <c r="AG125" s="4">
        <f>IF(AD125-AE125&lt;0,ABS(AD125-AE125),0)</f>
        <v>0</v>
      </c>
      <c r="AH125" s="3" t="s">
        <v>46</v>
      </c>
      <c r="AI125" s="3" t="s">
        <v>46</v>
      </c>
      <c r="AJ125" s="3" t="s">
        <v>39</v>
      </c>
      <c r="AK125" s="3" t="s">
        <v>97</v>
      </c>
      <c r="AL125" s="9" t="d">
        <v>2025-09-15</v>
      </c>
      <c r="AM125" s="3" t="s">
        <v>289</v>
      </c>
      <c r="AN125" s="4">
        <v>10500</v>
      </c>
      <c r="AO125" s="3" t="s">
        <v>49</v>
      </c>
      <c r="AP125" s="4">
        <v>8400</v>
      </c>
      <c r="AQ125" s="11">
        <f t="shared" si="1"/>
        <v>2100</v>
      </c>
    </row>
    <row r="126" spans="1:43">
      <c r="A126" s="3" t="s">
        <v>305</v>
      </c>
      <c r="B126" s="3" t="s">
        <v>306</v>
      </c>
      <c r="C126" s="3" t="s">
        <v>114</v>
      </c>
      <c r="D126" s="3" t="s">
        <v>35</v>
      </c>
      <c r="E126" s="3" t="s">
        <v>36</v>
      </c>
      <c r="F126" s="3" t="s">
        <v>37</v>
      </c>
      <c r="G126" s="3" t="s">
        <v>71</v>
      </c>
      <c r="H126" s="3" t="s">
        <v>39</v>
      </c>
      <c r="I126" s="4">
        <v>2100000</v>
      </c>
      <c r="K126" s="3">
        <v>100</v>
      </c>
      <c r="L126" s="9" t="d">
        <v>2025-09-26</v>
      </c>
      <c r="M126" s="9" t="d">
        <v>2025-10-01</v>
      </c>
      <c r="N126" s="9" t="d">
        <v>2030-10-31</v>
      </c>
      <c r="O126" s="3">
        <f>DATEDIF(M126,N126,"m")</f>
        <v>60</v>
      </c>
      <c r="P126" s="3" t="s">
        <v>86</v>
      </c>
      <c r="Q126" s="3" t="s">
        <v>41</v>
      </c>
      <c r="R126" s="3" t="s">
        <v>81</v>
      </c>
      <c r="T126" s="9" t="d">
        <v>2025-05-09</v>
      </c>
      <c r="U126" s="9" t="d">
        <v>2025-09-26</v>
      </c>
      <c r="V126" s="3" t="str">
        <f>"FY"&amp;YEAR(M126)</f>
        <v>FY2025</v>
      </c>
      <c r="W126" s="3" t="str">
        <f>"FY"&amp;YEAR(N126)</f>
        <v>FY2030</v>
      </c>
      <c r="X126" s="3" t="s">
        <v>43</v>
      </c>
      <c r="Y126" s="3" t="s">
        <v>44</v>
      </c>
      <c r="Z126" s="3" t="s">
        <v>45</v>
      </c>
      <c r="AC126" s="4" t="s">
        <v>471</v>
      </c>
      <c r="AD126" s="4">
        <v>420000</v>
      </c>
      <c r="AE126" s="4">
        <v>35000</v>
      </c>
      <c r="AF126" s="4">
        <f>IF(AD126-AE126&gt;0,AD126-AE126,0)</f>
        <v>385000</v>
      </c>
      <c r="AG126" s="4">
        <f>IF(AD126-AE126&lt;0,ABS(AD126-AE126),0)</f>
        <v>0</v>
      </c>
      <c r="AH126" s="3" t="s">
        <v>46</v>
      </c>
      <c r="AI126" s="3" t="s">
        <v>46</v>
      </c>
      <c r="AJ126" s="3" t="s">
        <v>39</v>
      </c>
      <c r="AK126" s="3" t="s">
        <v>47</v>
      </c>
      <c r="AL126" s="9" t="d">
        <v>2025-10-26</v>
      </c>
      <c r="AM126" s="3" t="s">
        <v>307</v>
      </c>
      <c r="AN126" s="4">
        <v>420000</v>
      </c>
      <c r="AO126" s="3" t="s">
        <v>49</v>
      </c>
      <c r="AP126" s="4">
        <v>420000</v>
      </c>
      <c r="AQ126" s="11">
        <f t="shared" si="1"/>
        <v>0</v>
      </c>
    </row>
    <row r="127" spans="1:43">
      <c r="A127" s="3" t="s">
        <v>302</v>
      </c>
      <c r="B127" s="3" t="s">
        <v>303</v>
      </c>
      <c r="C127" s="3" t="s">
        <v>210</v>
      </c>
      <c r="D127" s="3" t="s">
        <v>35</v>
      </c>
      <c r="E127" s="3" t="s">
        <v>79</v>
      </c>
      <c r="F127" s="3" t="s">
        <v>37</v>
      </c>
      <c r="G127" s="3" t="s">
        <v>71</v>
      </c>
      <c r="H127" s="3" t="s">
        <v>39</v>
      </c>
      <c r="I127" s="4">
        <v>450000</v>
      </c>
      <c r="K127" s="3">
        <v>100</v>
      </c>
      <c r="L127" s="9" t="d">
        <v>2025-10-22</v>
      </c>
      <c r="M127" s="9" t="d">
        <v>2025-11-01</v>
      </c>
      <c r="N127" s="9" t="d">
        <v>2030-11-30</v>
      </c>
      <c r="O127" s="3">
        <f>DATEDIF(M127,N127,"m")</f>
        <v>60</v>
      </c>
      <c r="P127" s="3" t="s">
        <v>40</v>
      </c>
      <c r="Q127" s="3" t="s">
        <v>41</v>
      </c>
      <c r="R127" s="3" t="s">
        <v>95</v>
      </c>
      <c r="T127" s="9" t="d">
        <v>2025-06-30</v>
      </c>
      <c r="U127" s="9" t="d">
        <v>2025-10-22</v>
      </c>
      <c r="V127" s="3" t="str">
        <f>"FY"&amp;YEAR(M127)</f>
        <v>FY2025</v>
      </c>
      <c r="W127" s="3" t="str">
        <f>"FY"&amp;YEAR(N127)</f>
        <v>FY2030</v>
      </c>
      <c r="X127" s="3" t="s">
        <v>43</v>
      </c>
      <c r="Y127" s="3" t="s">
        <v>44</v>
      </c>
      <c r="Z127" s="3" t="s">
        <v>45</v>
      </c>
      <c r="AC127" s="4" t="s">
        <v>471</v>
      </c>
      <c r="AD127" s="4">
        <v>90000</v>
      </c>
      <c r="AE127" s="4">
        <v>0</v>
      </c>
      <c r="AF127" s="4">
        <f>IF(AD127-AE127&gt;0,AD127-AE127,0)</f>
        <v>90000</v>
      </c>
      <c r="AG127" s="4">
        <f>IF(AD127-AE127&lt;0,ABS(AD127-AE127),0)</f>
        <v>0</v>
      </c>
      <c r="AH127" s="3" t="s">
        <v>46</v>
      </c>
      <c r="AI127" s="3" t="s">
        <v>46</v>
      </c>
      <c r="AJ127" s="3" t="s">
        <v>39</v>
      </c>
      <c r="AK127" s="3" t="s">
        <v>47</v>
      </c>
      <c r="AL127" s="9" t="d">
        <v>2025-11-22</v>
      </c>
      <c r="AM127" s="3" t="s">
        <v>304</v>
      </c>
      <c r="AN127" s="4">
        <v>90000</v>
      </c>
      <c r="AO127" s="3" t="s">
        <v>49</v>
      </c>
      <c r="AP127" s="4">
        <v>90000</v>
      </c>
      <c r="AQ127" s="11">
        <f t="shared" si="1"/>
        <v>0</v>
      </c>
    </row>
  </sheetData>
  <autoFilter ref="A1:AP127" xr:uid="{919595A0-F867-C742-B516-130469025569}">
    <sortState xmlns:xlrd2="http://schemas.microsoft.com/office/spreadsheetml/2017/richdata2" ref="A50:AP127">
      <sortCondition ref="W1:W127"/>
    </sortState>
  </autoFilter>
  <pageMargins left="0.75" right="0.75" top="1" bottom="1" header="0.5" footer="0.5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F4C1E-8C4A-C940-9B12-BC86B696364C}">
  <dimension ref="A1:J29"/>
  <sheetViews>
    <sheetView showGridLines="0" workbookViewId="0">
      <pane ySplit="5" topLeftCell="A6" activePane="bottomLeft" state="frozen"/>
      <selection pane="bottomLeft" activeCell="A3" sqref="A3:J3"/>
    </sheetView>
  </sheetViews>
  <sheetFormatPr baseColWidth="10" defaultColWidth="8.6640625" defaultRowHeight="16"/>
  <cols>
    <col min="1" max="1" width="16" style="3" customWidth="1"/>
    <col min="2" max="2" width="32" style="3" customWidth="1"/>
    <col min="3" max="3" width="30" style="3" customWidth="1"/>
    <col min="4" max="4" width="16" style="3" customWidth="1"/>
    <col min="5" max="5" width="18" style="3" customWidth="1"/>
    <col min="6" max="6" width="20" style="3" customWidth="1"/>
    <col min="7" max="7" width="12" style="3" customWidth="1"/>
    <col min="8" max="8" width="16" style="3" customWidth="1"/>
    <col min="9" max="9" width="18" style="3" customWidth="1"/>
    <col min="10" max="16384" width="8.6640625" style="3"/>
  </cols>
  <sheetData>
    <row r="1" spans="1:10" ht="18">
      <c r="A1" s="28" t="s">
        <v>435</v>
      </c>
      <c r="B1" s="29"/>
      <c r="C1" s="29"/>
      <c r="D1" s="30" t="d">
        <v>2025-11-30</v>
      </c>
    </row>
    <row r="2" spans="1:10">
      <c r="A2" s="12" t="str">
        <f>"As of "&amp;TEXT(D1,"Mmmmmm")&amp;" "&amp;TEXT(D1,"dd")&amp;", "&amp;TEXT(D1,"YYYY")&amp;"."</f>
        <v>As of November 30, 2025.</v>
      </c>
    </row>
    <row r="3" spans="1:10" ht="39.75" customHeight="1">
      <c r="A3" s="13" t="s">
        <v>436</v>
      </c>
      <c r="B3" s="13"/>
      <c r="C3" s="13"/>
      <c r="D3" s="13"/>
      <c r="E3" s="13"/>
      <c r="F3" s="13"/>
      <c r="G3" s="13"/>
      <c r="H3" s="13"/>
      <c r="I3" s="13"/>
      <c r="J3" s="13"/>
    </row>
    <row r="5" spans="1:10" ht="28">
      <c r="A5" s="14" t="s">
        <v>1</v>
      </c>
      <c r="B5" s="14" t="s">
        <v>437</v>
      </c>
      <c r="C5" s="14" t="s">
        <v>438</v>
      </c>
      <c r="D5" s="14" t="s">
        <v>439</v>
      </c>
      <c r="E5" s="14" t="s">
        <v>440</v>
      </c>
      <c r="F5" s="14" t="s">
        <v>441</v>
      </c>
      <c r="G5" s="14" t="s">
        <v>23</v>
      </c>
      <c r="H5" s="14" t="s">
        <v>9</v>
      </c>
      <c r="I5" s="14" t="s">
        <v>442</v>
      </c>
    </row>
    <row r="6" spans="1:10">
      <c r="A6" s="15" t="s">
        <v>161</v>
      </c>
      <c r="B6" s="16" t="s">
        <v>443</v>
      </c>
      <c r="C6" s="16" t="s">
        <v>162</v>
      </c>
      <c r="D6" s="17">
        <f>INDEX('Contract Master List'!$A:$AQ,MATCH($A6,'Contract Master List'!$B:$B,0),MATCH(D$5,'Contract Master List'!$A$1:$AQ$1,0))</f>
        <v>420000</v>
      </c>
      <c r="E6" s="17">
        <f>INDEX('Contract Master List'!$A:$AQ,MATCH($A6,'Contract Master List'!$B:$B,0),MATCH(E$5,'Contract Master List'!$A$1:$AQ$1,0))</f>
        <v>274842.5</v>
      </c>
      <c r="F6" s="17">
        <f>INDEX('Contract Master List'!$A:$AQ,MATCH($A6,'Contract Master List'!$B:$B,0),MATCH(F$5,'Contract Master List'!$A$1:$AQ$1,0))</f>
        <v>253624.66</v>
      </c>
      <c r="G6" s="18">
        <f t="shared" ref="G6:G28" si="0">F6/E6</f>
        <v>0.9228000036384475</v>
      </c>
      <c r="H6" s="19" t="d">
        <f>INDEX('Contract Master List'!$A:$AQ,MATCH($A6,'Contract Master List'!$B:$B,0),MATCH(H$5,'Contract Master List'!$A$1:$AQ$1,0))</f>
        <v>2024-06-01</v>
      </c>
      <c r="I6" s="19" t="d">
        <f>INDEX('Contract Master List'!$A:$AQ,MATCH($A6,'Contract Master List'!$B:$B,0),MATCH("Contract End Date",'Contract Master List'!$A$1:$AQ$1,0))</f>
        <v>2025-12-31</v>
      </c>
    </row>
    <row r="7" spans="1:10">
      <c r="A7" s="15" t="s">
        <v>159</v>
      </c>
      <c r="B7" s="16" t="s">
        <v>444</v>
      </c>
      <c r="C7" s="16" t="s">
        <v>148</v>
      </c>
      <c r="D7" s="17">
        <f>INDEX('Contract Master List'!$A:$AQ,MATCH($A7,'Contract Master List'!$B:$B,0),MATCH(D$5,'Contract Master List'!$A$1:$AQ$1,0))</f>
        <v>420000</v>
      </c>
      <c r="E7" s="17">
        <f>INDEX('Contract Master List'!$A:$AQ,MATCH($A7,'Contract Master List'!$B:$B,0),MATCH(E$5,'Contract Master List'!$A$1:$AQ$1,0))</f>
        <v>270454.21000000002</v>
      </c>
      <c r="F7" s="17">
        <f>INDEX('Contract Master List'!$A:$AQ,MATCH($A7,'Contract Master List'!$B:$B,0),MATCH(F$5,'Contract Master List'!$A$1:$AQ$1,0))</f>
        <v>166058.88</v>
      </c>
      <c r="G7" s="18">
        <f t="shared" si="0"/>
        <v>0.61399998173443104</v>
      </c>
      <c r="H7" s="19" t="d">
        <f>INDEX('Contract Master List'!$A:$AQ,MATCH($A7,'Contract Master List'!$B:$B,0),MATCH(H$5,'Contract Master List'!$A$1:$AQ$1,0))</f>
        <v>2023-11-01</v>
      </c>
      <c r="I7" s="19" t="d">
        <f>INDEX('Contract Master List'!$A:$AQ,MATCH($A7,'Contract Master List'!$B:$B,0),MATCH("Contract End Date",'Contract Master List'!$A$1:$AQ$1,0))</f>
        <v>2026-11-30</v>
      </c>
    </row>
    <row r="8" spans="1:10">
      <c r="A8" s="15" t="s">
        <v>157</v>
      </c>
      <c r="B8" s="16" t="s">
        <v>444</v>
      </c>
      <c r="C8" s="16" t="s">
        <v>145</v>
      </c>
      <c r="D8" s="17">
        <f>INDEX('Contract Master List'!$A:$AQ,MATCH($A8,'Contract Master List'!$B:$B,0),MATCH(D$5,'Contract Master List'!$A$1:$AQ$1,0))</f>
        <v>1200000</v>
      </c>
      <c r="E8" s="17">
        <f>INDEX('Contract Master List'!$A:$AQ,MATCH($A8,'Contract Master List'!$B:$B,0),MATCH(E$5,'Contract Master List'!$A$1:$AQ$1,0))</f>
        <v>848474.43</v>
      </c>
      <c r="F8" s="17">
        <f>INDEX('Contract Master List'!$A:$AQ,MATCH($A8,'Contract Master List'!$B:$B,0),MATCH(F$5,'Contract Master List'!$A$1:$AQ$1,0))</f>
        <v>715942.72</v>
      </c>
      <c r="G8" s="18">
        <f t="shared" si="0"/>
        <v>0.84379999524558436</v>
      </c>
      <c r="H8" s="19" t="d">
        <f>INDEX('Contract Master List'!$A:$AQ,MATCH($A8,'Contract Master List'!$B:$B,0),MATCH(H$5,'Contract Master List'!$A$1:$AQ$1,0))</f>
        <v>2024-01-01</v>
      </c>
      <c r="I8" s="19" t="d">
        <f>INDEX('Contract Master List'!$A:$AQ,MATCH($A8,'Contract Master List'!$B:$B,0),MATCH("Contract End Date",'Contract Master List'!$A$1:$AQ$1,0))</f>
        <v>2026-01-31</v>
      </c>
    </row>
    <row r="9" spans="1:10">
      <c r="A9" s="15" t="s">
        <v>144</v>
      </c>
      <c r="B9" s="16" t="s">
        <v>443</v>
      </c>
      <c r="C9" s="16" t="s">
        <v>145</v>
      </c>
      <c r="D9" s="17">
        <f>INDEX('Contract Master List'!$A:$AQ,MATCH($A9,'Contract Master List'!$B:$B,0),MATCH(D$5,'Contract Master List'!$A$1:$AQ$1,0))</f>
        <v>150000</v>
      </c>
      <c r="E9" s="17">
        <f>INDEX('Contract Master List'!$A:$AQ,MATCH($A9,'Contract Master List'!$B:$B,0),MATCH(E$5,'Contract Master List'!$A$1:$AQ$1,0))</f>
        <v>107496.18</v>
      </c>
      <c r="F9" s="17">
        <f>INDEX('Contract Master List'!$A:$AQ,MATCH($A9,'Contract Master List'!$B:$B,0),MATCH(F$5,'Contract Master List'!$A$1:$AQ$1,0))</f>
        <v>78257.22</v>
      </c>
      <c r="G9" s="18">
        <f t="shared" si="0"/>
        <v>0.72800000893054995</v>
      </c>
      <c r="H9" s="19" t="d">
        <f>INDEX('Contract Master List'!$A:$AQ,MATCH($A9,'Contract Master List'!$B:$B,0),MATCH(H$5,'Contract Master List'!$A$1:$AQ$1,0))</f>
        <v>2024-05-01</v>
      </c>
      <c r="I9" s="19" t="d">
        <f>INDEX('Contract Master List'!$A:$AQ,MATCH($A9,'Contract Master List'!$B:$B,0),MATCH("Contract End Date",'Contract Master List'!$A$1:$AQ$1,0))</f>
        <v>2026-05-31</v>
      </c>
    </row>
    <row r="10" spans="1:10">
      <c r="A10" s="15" t="s">
        <v>124</v>
      </c>
      <c r="B10" s="16" t="s">
        <v>444</v>
      </c>
      <c r="C10" s="16" t="s">
        <v>125</v>
      </c>
      <c r="D10" s="17">
        <f>INDEX('Contract Master List'!$A:$AQ,MATCH($A10,'Contract Master List'!$B:$B,0),MATCH(D$5,'Contract Master List'!$A$1:$AQ$1,0))</f>
        <v>850000</v>
      </c>
      <c r="E10" s="17">
        <f>INDEX('Contract Master List'!$A:$AQ,MATCH($A10,'Contract Master List'!$B:$B,0),MATCH(E$5,'Contract Master List'!$A$1:$AQ$1,0))</f>
        <v>585997.51</v>
      </c>
      <c r="F10" s="17">
        <f>INDEX('Contract Master List'!$A:$AQ,MATCH($A10,'Contract Master List'!$B:$B,0),MATCH(F$5,'Contract Master List'!$A$1:$AQ$1,0))</f>
        <v>356755.28</v>
      </c>
      <c r="G10" s="18">
        <f t="shared" si="0"/>
        <v>0.60879999302386123</v>
      </c>
      <c r="H10" s="19" t="d">
        <f>INDEX('Contract Master List'!$A:$AQ,MATCH($A10,'Contract Master List'!$B:$B,0),MATCH(H$5,'Contract Master List'!$A$1:$AQ$1,0))</f>
        <v>2024-07-01</v>
      </c>
      <c r="I10" s="19" t="d">
        <f>INDEX('Contract Master List'!$A:$AQ,MATCH($A10,'Contract Master List'!$B:$B,0),MATCH("Contract End Date",'Contract Master List'!$A$1:$AQ$1,0))</f>
        <v>2026-07-31</v>
      </c>
    </row>
    <row r="11" spans="1:10">
      <c r="A11" s="15" t="s">
        <v>249</v>
      </c>
      <c r="B11" s="16" t="s">
        <v>445</v>
      </c>
      <c r="C11" s="16" t="s">
        <v>148</v>
      </c>
      <c r="D11" s="17">
        <f>INDEX('Contract Master List'!$A:$AQ,MATCH($A11,'Contract Master List'!$B:$B,0),MATCH(D$5,'Contract Master List'!$A$1:$AQ$1,0))</f>
        <v>420000</v>
      </c>
      <c r="E11" s="17">
        <f>INDEX('Contract Master List'!$A:$AQ,MATCH($A11,'Contract Master List'!$B:$B,0),MATCH(E$5,'Contract Master List'!$A$1:$AQ$1,0))</f>
        <v>284808.52</v>
      </c>
      <c r="F11" s="17">
        <f>INDEX('Contract Master List'!$A:$AQ,MATCH($A11,'Contract Master List'!$B:$B,0),MATCH(F$5,'Contract Master List'!$A$1:$AQ$1,0))</f>
        <v>193612.83</v>
      </c>
      <c r="G11" s="18">
        <f t="shared" si="0"/>
        <v>0.67979999334289565</v>
      </c>
      <c r="H11" s="19" t="d">
        <f>INDEX('Contract Master List'!$A:$AQ,MATCH($A11,'Contract Master List'!$B:$B,0),MATCH(H$5,'Contract Master List'!$A$1:$AQ$1,0))</f>
        <v>2024-08-01</v>
      </c>
      <c r="I11" s="19" t="d">
        <f>INDEX('Contract Master List'!$A:$AQ,MATCH($A11,'Contract Master List'!$B:$B,0),MATCH("Contract End Date",'Contract Master List'!$A$1:$AQ$1,0))</f>
        <v>2026-07-31</v>
      </c>
    </row>
    <row r="12" spans="1:10">
      <c r="A12" s="15" t="s">
        <v>255</v>
      </c>
      <c r="B12" s="16" t="s">
        <v>446</v>
      </c>
      <c r="C12" s="16" t="s">
        <v>148</v>
      </c>
      <c r="D12" s="17">
        <f>INDEX('Contract Master List'!$A:$AQ,MATCH($A12,'Contract Master List'!$B:$B,0),MATCH(D$5,'Contract Master List'!$A$1:$AQ$1,0))</f>
        <v>850000</v>
      </c>
      <c r="E12" s="17">
        <f>INDEX('Contract Master List'!$A:$AQ,MATCH($A12,'Contract Master List'!$B:$B,0),MATCH(E$5,'Contract Master List'!$A$1:$AQ$1,0))</f>
        <v>559279.37</v>
      </c>
      <c r="F12" s="17">
        <f>INDEX('Contract Master List'!$A:$AQ,MATCH($A12,'Contract Master List'!$B:$B,0),MATCH(F$5,'Contract Master List'!$A$1:$AQ$1,0))</f>
        <v>348766.62</v>
      </c>
      <c r="G12" s="18">
        <f t="shared" si="0"/>
        <v>0.62360000870405785</v>
      </c>
      <c r="H12" s="19" t="d">
        <f>INDEX('Contract Master List'!$A:$AQ,MATCH($A12,'Contract Master List'!$B:$B,0),MATCH(H$5,'Contract Master List'!$A$1:$AQ$1,0))</f>
        <v>2024-08-01</v>
      </c>
      <c r="I12" s="19" t="d">
        <f>INDEX('Contract Master List'!$A:$AQ,MATCH($A12,'Contract Master List'!$B:$B,0),MATCH("Contract End Date",'Contract Master List'!$A$1:$AQ$1,0))</f>
        <v>2026-08-31</v>
      </c>
    </row>
    <row r="13" spans="1:10">
      <c r="A13" s="15" t="s">
        <v>239</v>
      </c>
      <c r="B13" s="16" t="s">
        <v>445</v>
      </c>
      <c r="C13" s="16" t="s">
        <v>148</v>
      </c>
      <c r="D13" s="17">
        <f>INDEX('Contract Master List'!$A:$AQ,MATCH($A13,'Contract Master List'!$B:$B,0),MATCH(D$5,'Contract Master List'!$A$1:$AQ$1,0))</f>
        <v>850000</v>
      </c>
      <c r="E13" s="17">
        <f>INDEX('Contract Master List'!$A:$AQ,MATCH($A13,'Contract Master List'!$B:$B,0),MATCH(E$5,'Contract Master List'!$A$1:$AQ$1,0))</f>
        <v>590016.53</v>
      </c>
      <c r="F13" s="17">
        <f>INDEX('Contract Master List'!$A:$AQ,MATCH($A13,'Contract Master List'!$B:$B,0),MATCH(F$5,'Contract Master List'!$A$1:$AQ$1,0))</f>
        <v>282145.90000000002</v>
      </c>
      <c r="G13" s="18">
        <f t="shared" si="0"/>
        <v>0.47819999212564435</v>
      </c>
      <c r="H13" s="19" t="d">
        <f>INDEX('Contract Master List'!$A:$AQ,MATCH($A13,'Contract Master List'!$B:$B,0),MATCH(H$5,'Contract Master List'!$A$1:$AQ$1,0))</f>
        <v>2024-10-01</v>
      </c>
      <c r="I13" s="19" t="d">
        <f>INDEX('Contract Master List'!$A:$AQ,MATCH($A13,'Contract Master List'!$B:$B,0),MATCH("Contract End Date",'Contract Master List'!$A$1:$AQ$1,0))</f>
        <v>2026-10-31</v>
      </c>
    </row>
    <row r="14" spans="1:10">
      <c r="A14" s="15" t="s">
        <v>253</v>
      </c>
      <c r="B14" s="16" t="s">
        <v>444</v>
      </c>
      <c r="C14" s="16" t="s">
        <v>145</v>
      </c>
      <c r="D14" s="17">
        <f>INDEX('Contract Master List'!$A:$AQ,MATCH($A14,'Contract Master List'!$B:$B,0),MATCH(D$5,'Contract Master List'!$A$1:$AQ$1,0))</f>
        <v>420000</v>
      </c>
      <c r="E14" s="17">
        <f>INDEX('Contract Master List'!$A:$AQ,MATCH($A14,'Contract Master List'!$B:$B,0),MATCH(E$5,'Contract Master List'!$A$1:$AQ$1,0))</f>
        <v>282528.69</v>
      </c>
      <c r="F14" s="17">
        <f>INDEX('Contract Master List'!$A:$AQ,MATCH($A14,'Contract Master List'!$B:$B,0),MATCH(F$5,'Contract Master List'!$A$1:$AQ$1,0))</f>
        <v>150644.29999999999</v>
      </c>
      <c r="G14" s="18">
        <f t="shared" si="0"/>
        <v>0.53320000882034313</v>
      </c>
      <c r="H14" s="19" t="d">
        <f>INDEX('Contract Master List'!$A:$AQ,MATCH($A14,'Contract Master List'!$B:$B,0),MATCH(H$5,'Contract Master List'!$A$1:$AQ$1,0))</f>
        <v>2025-06-01</v>
      </c>
      <c r="I14" s="19" t="d">
        <f>INDEX('Contract Master List'!$A:$AQ,MATCH($A14,'Contract Master List'!$B:$B,0),MATCH("Contract End Date",'Contract Master List'!$A$1:$AQ$1,0))</f>
        <v>2026-06-30</v>
      </c>
    </row>
    <row r="15" spans="1:10">
      <c r="A15" s="15" t="s">
        <v>236</v>
      </c>
      <c r="B15" s="16" t="s">
        <v>447</v>
      </c>
      <c r="C15" s="16" t="s">
        <v>145</v>
      </c>
      <c r="D15" s="17">
        <f>INDEX('Contract Master List'!$A:$AQ,MATCH($A15,'Contract Master List'!$B:$B,0),MATCH(D$5,'Contract Master List'!$A$1:$AQ$1,0))</f>
        <v>420000</v>
      </c>
      <c r="E15" s="17">
        <f>INDEX('Contract Master List'!$A:$AQ,MATCH($A15,'Contract Master List'!$B:$B,0),MATCH(E$5,'Contract Master List'!$A$1:$AQ$1,0))</f>
        <v>270604.71999999997</v>
      </c>
      <c r="F15" s="17">
        <f>INDEX('Contract Master List'!$A:$AQ,MATCH($A15,'Contract Master List'!$B:$B,0),MATCH(F$5,'Contract Master List'!$A$1:$AQ$1,0))</f>
        <v>105156.99</v>
      </c>
      <c r="G15" s="18">
        <f t="shared" si="0"/>
        <v>0.38859998450876992</v>
      </c>
      <c r="H15" s="19" t="d">
        <f>INDEX('Contract Master List'!$A:$AQ,MATCH($A15,'Contract Master List'!$B:$B,0),MATCH(H$5,'Contract Master List'!$A$1:$AQ$1,0))</f>
        <v>2025-03-01</v>
      </c>
      <c r="I15" s="19" t="d">
        <f>INDEX('Contract Master List'!$A:$AQ,MATCH($A15,'Contract Master List'!$B:$B,0),MATCH("Contract End Date",'Contract Master List'!$A$1:$AQ$1,0))</f>
        <v>2026-09-30</v>
      </c>
    </row>
    <row r="16" spans="1:10">
      <c r="A16" s="15" t="s">
        <v>317</v>
      </c>
      <c r="B16" s="16" t="s">
        <v>445</v>
      </c>
      <c r="C16" s="16" t="s">
        <v>244</v>
      </c>
      <c r="D16" s="17">
        <f>INDEX('Contract Master List'!$A:$AQ,MATCH($A16,'Contract Master List'!$B:$B,0),MATCH(D$5,'Contract Master List'!$A$1:$AQ$1,0))</f>
        <v>1200000</v>
      </c>
      <c r="E16" s="17">
        <f>INDEX('Contract Master List'!$A:$AQ,MATCH($A16,'Contract Master List'!$B:$B,0),MATCH(E$5,'Contract Master List'!$A$1:$AQ$1,0))</f>
        <v>856451.43</v>
      </c>
      <c r="F16" s="17">
        <f>INDEX('Contract Master List'!$A:$AQ,MATCH($A16,'Contract Master List'!$B:$B,0),MATCH(F$5,'Contract Master List'!$A$1:$AQ$1,0))</f>
        <v>53099.99</v>
      </c>
      <c r="G16" s="18">
        <f t="shared" si="0"/>
        <v>6.2000001564595432E-2</v>
      </c>
      <c r="H16" s="19" t="d">
        <f>INDEX('Contract Master List'!$A:$AQ,MATCH($A16,'Contract Master List'!$B:$B,0),MATCH(H$5,'Contract Master List'!$A$1:$AQ$1,0))</f>
        <v>2025-10-01</v>
      </c>
      <c r="I16" s="19" t="d">
        <f>INDEX('Contract Master List'!$A:$AQ,MATCH($A16,'Contract Master List'!$B:$B,0),MATCH("Contract End Date",'Contract Master List'!$A$1:$AQ$1,0))</f>
        <v>2026-10-31</v>
      </c>
    </row>
    <row r="17" spans="1:9">
      <c r="A17" s="15" t="s">
        <v>243</v>
      </c>
      <c r="B17" s="16" t="s">
        <v>448</v>
      </c>
      <c r="C17" s="16" t="s">
        <v>244</v>
      </c>
      <c r="D17" s="17">
        <f>INDEX('Contract Master List'!$A:$AQ,MATCH($A17,'Contract Master List'!$B:$B,0),MATCH(D$5,'Contract Master List'!$A$1:$AQ$1,0))</f>
        <v>310000</v>
      </c>
      <c r="E17" s="17">
        <f>INDEX('Contract Master List'!$A:$AQ,MATCH($A17,'Contract Master List'!$B:$B,0),MATCH(E$5,'Contract Master List'!$A$1:$AQ$1,0))</f>
        <v>200247.26</v>
      </c>
      <c r="F17" s="17">
        <f>INDEX('Contract Master List'!$A:$AQ,MATCH($A17,'Contract Master List'!$B:$B,0),MATCH(F$5,'Contract Master List'!$A$1:$AQ$1,0))</f>
        <v>83002.490000000005</v>
      </c>
      <c r="G17" s="18">
        <f t="shared" si="0"/>
        <v>0.41450000364549311</v>
      </c>
      <c r="H17" s="19" t="d">
        <f>INDEX('Contract Master List'!$A:$AQ,MATCH($A17,'Contract Master List'!$B:$B,0),MATCH(H$5,'Contract Master List'!$A$1:$AQ$1,0))</f>
        <v>2024-08-01</v>
      </c>
      <c r="I17" s="19" t="d">
        <f>INDEX('Contract Master List'!$A:$AQ,MATCH($A17,'Contract Master List'!$B:$B,0),MATCH("Contract End Date",'Contract Master List'!$A$1:$AQ$1,0))</f>
        <v>2027-08-31</v>
      </c>
    </row>
    <row r="18" spans="1:9">
      <c r="A18" s="15" t="s">
        <v>251</v>
      </c>
      <c r="B18" s="16" t="s">
        <v>448</v>
      </c>
      <c r="C18" s="16" t="s">
        <v>175</v>
      </c>
      <c r="D18" s="17">
        <f>INDEX('Contract Master List'!$A:$AQ,MATCH($A18,'Contract Master List'!$B:$B,0),MATCH(D$5,'Contract Master List'!$A$1:$AQ$1,0))</f>
        <v>420000</v>
      </c>
      <c r="E18" s="17">
        <f>INDEX('Contract Master List'!$A:$AQ,MATCH($A18,'Contract Master List'!$B:$B,0),MATCH(E$5,'Contract Master List'!$A$1:$AQ$1,0))</f>
        <v>253782.67</v>
      </c>
      <c r="F18" s="17">
        <f>INDEX('Contract Master List'!$A:$AQ,MATCH($A18,'Contract Master List'!$B:$B,0),MATCH(F$5,'Contract Master List'!$A$1:$AQ$1,0))</f>
        <v>94432.53</v>
      </c>
      <c r="G18" s="18">
        <f t="shared" si="0"/>
        <v>0.37209999406184824</v>
      </c>
      <c r="H18" s="19" t="d">
        <f>INDEX('Contract Master List'!$A:$AQ,MATCH($A18,'Contract Master List'!$B:$B,0),MATCH(H$5,'Contract Master List'!$A$1:$AQ$1,0))</f>
        <v>2025-02-01</v>
      </c>
      <c r="I18" s="19" t="d">
        <f>INDEX('Contract Master List'!$A:$AQ,MATCH($A18,'Contract Master List'!$B:$B,0),MATCH("Contract End Date",'Contract Master List'!$A$1:$AQ$1,0))</f>
        <v>2027-02-28</v>
      </c>
    </row>
    <row r="19" spans="1:9">
      <c r="A19" s="15" t="s">
        <v>327</v>
      </c>
      <c r="B19" s="16" t="s">
        <v>449</v>
      </c>
      <c r="C19" s="16" t="s">
        <v>148</v>
      </c>
      <c r="D19" s="17">
        <f>INDEX('Contract Master List'!$A:$AQ,MATCH($A19,'Contract Master List'!$B:$B,0),MATCH(D$5,'Contract Master List'!$A$1:$AQ$1,0))</f>
        <v>95000</v>
      </c>
      <c r="E19" s="17">
        <f>INDEX('Contract Master List'!$A:$AQ,MATCH($A19,'Contract Master List'!$B:$B,0),MATCH(E$5,'Contract Master List'!$A$1:$AQ$1,0))</f>
        <v>67895.759999999995</v>
      </c>
      <c r="F19" s="17">
        <f>INDEX('Contract Master List'!$A:$AQ,MATCH($A19,'Contract Master List'!$B:$B,0),MATCH(F$5,'Contract Master List'!$A$1:$AQ$1,0))</f>
        <v>7393.85</v>
      </c>
      <c r="G19" s="18">
        <f t="shared" si="0"/>
        <v>0.10890002556860695</v>
      </c>
      <c r="H19" s="19" t="d">
        <f>INDEX('Contract Master List'!$A:$AQ,MATCH($A19,'Contract Master List'!$B:$B,0),MATCH(H$5,'Contract Master List'!$A$1:$AQ$1,0))</f>
        <v>2025-08-01</v>
      </c>
      <c r="I19" s="19" t="d">
        <f>INDEX('Contract Master List'!$A:$AQ,MATCH($A19,'Contract Master List'!$B:$B,0),MATCH("Contract End Date",'Contract Master List'!$A$1:$AQ$1,0))</f>
        <v>2027-02-28</v>
      </c>
    </row>
    <row r="20" spans="1:9">
      <c r="A20" s="15" t="s">
        <v>315</v>
      </c>
      <c r="B20" s="16" t="s">
        <v>446</v>
      </c>
      <c r="C20" s="16" t="s">
        <v>162</v>
      </c>
      <c r="D20" s="17">
        <f>INDEX('Contract Master List'!$A:$AQ,MATCH($A20,'Contract Master List'!$B:$B,0),MATCH(D$5,'Contract Master List'!$A$1:$AQ$1,0))</f>
        <v>150000</v>
      </c>
      <c r="E20" s="17">
        <f>INDEX('Contract Master List'!$A:$AQ,MATCH($A20,'Contract Master List'!$B:$B,0),MATCH(E$5,'Contract Master List'!$A$1:$AQ$1,0))</f>
        <v>99504.63</v>
      </c>
      <c r="F20" s="17">
        <f>INDEX('Contract Master List'!$A:$AQ,MATCH($A20,'Contract Master List'!$B:$B,0),MATCH(F$5,'Contract Master List'!$A$1:$AQ$1,0))</f>
        <v>7164.33</v>
      </c>
      <c r="G20" s="18">
        <f t="shared" si="0"/>
        <v>7.1999966232727058E-2</v>
      </c>
      <c r="H20" s="19" t="d">
        <f>INDEX('Contract Master List'!$A:$AQ,MATCH($A20,'Contract Master List'!$B:$B,0),MATCH(H$5,'Contract Master List'!$A$1:$AQ$1,0))</f>
        <v>2025-10-01</v>
      </c>
      <c r="I20" s="19" t="d">
        <f>INDEX('Contract Master List'!$A:$AQ,MATCH($A20,'Contract Master List'!$B:$B,0),MATCH("Contract End Date",'Contract Master List'!$A$1:$AQ$1,0))</f>
        <v>2027-04-30</v>
      </c>
    </row>
    <row r="21" spans="1:9">
      <c r="A21" s="15" t="s">
        <v>241</v>
      </c>
      <c r="B21" s="16" t="s">
        <v>444</v>
      </c>
      <c r="C21" s="16" t="s">
        <v>148</v>
      </c>
      <c r="D21" s="17">
        <f>INDEX('Contract Master List'!$A:$AQ,MATCH($A21,'Contract Master List'!$B:$B,0),MATCH(D$5,'Contract Master List'!$A$1:$AQ$1,0))</f>
        <v>310000</v>
      </c>
      <c r="E21" s="17">
        <f>INDEX('Contract Master List'!$A:$AQ,MATCH($A21,'Contract Master List'!$B:$B,0),MATCH(E$5,'Contract Master List'!$A$1:$AQ$1,0))</f>
        <v>205234.21</v>
      </c>
      <c r="F21" s="17">
        <f>INDEX('Contract Master List'!$A:$AQ,MATCH($A21,'Contract Master List'!$B:$B,0),MATCH(F$5,'Contract Master List'!$A$1:$AQ$1,0))</f>
        <v>22719.43</v>
      </c>
      <c r="G21" s="18">
        <f t="shared" si="0"/>
        <v>0.11070001438843943</v>
      </c>
      <c r="H21" s="19" t="d">
        <f>INDEX('Contract Master List'!$A:$AQ,MATCH($A21,'Contract Master List'!$B:$B,0),MATCH(H$5,'Contract Master List'!$A$1:$AQ$1,0))</f>
        <v>2025-07-01</v>
      </c>
      <c r="I21" s="19" t="d">
        <f>INDEX('Contract Master List'!$A:$AQ,MATCH($A21,'Contract Master List'!$B:$B,0),MATCH("Contract End Date",'Contract Master List'!$A$1:$AQ$1,0))</f>
        <v>2027-07-31</v>
      </c>
    </row>
    <row r="22" spans="1:9">
      <c r="A22" s="15" t="s">
        <v>319</v>
      </c>
      <c r="B22" s="16" t="s">
        <v>449</v>
      </c>
      <c r="C22" s="16" t="s">
        <v>175</v>
      </c>
      <c r="D22" s="17">
        <f>INDEX('Contract Master List'!$A:$AQ,MATCH($A22,'Contract Master List'!$B:$B,0),MATCH(D$5,'Contract Master List'!$A$1:$AQ$1,0))</f>
        <v>580000</v>
      </c>
      <c r="E22" s="17">
        <f>INDEX('Contract Master List'!$A:$AQ,MATCH($A22,'Contract Master List'!$B:$B,0),MATCH(E$5,'Contract Master List'!$A$1:$AQ$1,0))</f>
        <v>411633.61</v>
      </c>
      <c r="F22" s="17">
        <f>INDEX('Contract Master List'!$A:$AQ,MATCH($A22,'Contract Master List'!$B:$B,0),MATCH(F$5,'Contract Master List'!$A$1:$AQ$1,0))</f>
        <v>37335.17</v>
      </c>
      <c r="G22" s="18">
        <f t="shared" si="0"/>
        <v>9.0700003821359482E-2</v>
      </c>
      <c r="H22" s="19" t="d">
        <f>INDEX('Contract Master List'!$A:$AQ,MATCH($A22,'Contract Master List'!$B:$B,0),MATCH(H$5,'Contract Master List'!$A$1:$AQ$1,0))</f>
        <v>2025-08-01</v>
      </c>
      <c r="I22" s="19" t="d">
        <f>INDEX('Contract Master List'!$A:$AQ,MATCH($A22,'Contract Master List'!$B:$B,0),MATCH("Contract End Date",'Contract Master List'!$A$1:$AQ$1,0))</f>
        <v>2027-08-31</v>
      </c>
    </row>
    <row r="23" spans="1:9">
      <c r="A23" s="15" t="s">
        <v>329</v>
      </c>
      <c r="B23" s="16" t="s">
        <v>447</v>
      </c>
      <c r="C23" s="16" t="s">
        <v>244</v>
      </c>
      <c r="D23" s="17">
        <f>INDEX('Contract Master List'!$A:$AQ,MATCH($A23,'Contract Master List'!$B:$B,0),MATCH(D$5,'Contract Master List'!$A$1:$AQ$1,0))</f>
        <v>220000</v>
      </c>
      <c r="E23" s="17">
        <f>INDEX('Contract Master List'!$A:$AQ,MATCH($A23,'Contract Master List'!$B:$B,0),MATCH(E$5,'Contract Master List'!$A$1:$AQ$1,0))</f>
        <v>141899.23000000001</v>
      </c>
      <c r="F23" s="17">
        <f>INDEX('Contract Master List'!$A:$AQ,MATCH($A23,'Contract Master List'!$B:$B,0),MATCH(F$5,'Contract Master List'!$A$1:$AQ$1,0))</f>
        <v>2525.81</v>
      </c>
      <c r="G23" s="18">
        <f t="shared" si="0"/>
        <v>1.7800026117125511E-2</v>
      </c>
      <c r="H23" s="19" t="d">
        <f>INDEX('Contract Master List'!$A:$AQ,MATCH($A23,'Contract Master List'!$B:$B,0),MATCH(H$5,'Contract Master List'!$A$1:$AQ$1,0))</f>
        <v>2025-10-01</v>
      </c>
      <c r="I23" s="19" t="d">
        <f>INDEX('Contract Master List'!$A:$AQ,MATCH($A23,'Contract Master List'!$B:$B,0),MATCH("Contract End Date",'Contract Master List'!$A$1:$AQ$1,0))</f>
        <v>2027-10-31</v>
      </c>
    </row>
    <row r="24" spans="1:9">
      <c r="A24" s="15" t="s">
        <v>323</v>
      </c>
      <c r="B24" s="16" t="s">
        <v>443</v>
      </c>
      <c r="C24" s="16" t="s">
        <v>162</v>
      </c>
      <c r="D24" s="17">
        <f>INDEX('Contract Master List'!$A:$AQ,MATCH($A24,'Contract Master List'!$B:$B,0),MATCH(D$5,'Contract Master List'!$A$1:$AQ$1,0))</f>
        <v>220000</v>
      </c>
      <c r="E24" s="17">
        <f>INDEX('Contract Master List'!$A:$AQ,MATCH($A24,'Contract Master List'!$B:$B,0),MATCH(E$5,'Contract Master List'!$A$1:$AQ$1,0))</f>
        <v>149380.15</v>
      </c>
      <c r="F24" s="17">
        <f>INDEX('Contract Master List'!$A:$AQ,MATCH($A24,'Contract Master List'!$B:$B,0),MATCH(F$5,'Contract Master List'!$A$1:$AQ$1,0))</f>
        <v>0</v>
      </c>
      <c r="G24" s="18">
        <f t="shared" si="0"/>
        <v>0</v>
      </c>
      <c r="H24" s="19" t="d">
        <f>INDEX('Contract Master List'!$A:$AQ,MATCH($A24,'Contract Master List'!$B:$B,0),MATCH(H$5,'Contract Master List'!$A$1:$AQ$1,0))</f>
        <v>2025-11-01</v>
      </c>
      <c r="I24" s="19" t="d">
        <f>INDEX('Contract Master List'!$A:$AQ,MATCH($A24,'Contract Master List'!$B:$B,0),MATCH("Contract End Date",'Contract Master List'!$A$1:$AQ$1,0))</f>
        <v>2027-11-30</v>
      </c>
    </row>
    <row r="25" spans="1:9">
      <c r="A25" s="15" t="s">
        <v>331</v>
      </c>
      <c r="B25" s="16" t="s">
        <v>450</v>
      </c>
      <c r="C25" s="16" t="s">
        <v>125</v>
      </c>
      <c r="D25" s="17">
        <f>INDEX('Contract Master List'!$A:$AQ,MATCH($A25,'Contract Master List'!$B:$B,0),MATCH(D$5,'Contract Master List'!$A$1:$AQ$1,0))</f>
        <v>420000</v>
      </c>
      <c r="E25" s="17">
        <f>INDEX('Contract Master List'!$A:$AQ,MATCH($A25,'Contract Master List'!$B:$B,0),MATCH(E$5,'Contract Master List'!$A$1:$AQ$1,0))</f>
        <v>272725.67</v>
      </c>
      <c r="F25" s="17">
        <f>INDEX('Contract Master List'!$A:$AQ,MATCH($A25,'Contract Master List'!$B:$B,0),MATCH(F$5,'Contract Master List'!$A$1:$AQ$1,0))</f>
        <v>0</v>
      </c>
      <c r="G25" s="18">
        <f t="shared" si="0"/>
        <v>0</v>
      </c>
      <c r="H25" s="19" t="d">
        <f>INDEX('Contract Master List'!$A:$AQ,MATCH($A25,'Contract Master List'!$B:$B,0),MATCH(H$5,'Contract Master List'!$A$1:$AQ$1,0))</f>
        <v>2025-11-01</v>
      </c>
      <c r="I25" s="19" t="d">
        <f>INDEX('Contract Master List'!$A:$AQ,MATCH($A25,'Contract Master List'!$B:$B,0),MATCH("Contract End Date",'Contract Master List'!$A$1:$AQ$1,0))</f>
        <v>2027-11-30</v>
      </c>
    </row>
    <row r="26" spans="1:9">
      <c r="A26" s="15" t="s">
        <v>247</v>
      </c>
      <c r="B26" s="16" t="s">
        <v>451</v>
      </c>
      <c r="C26" s="16" t="s">
        <v>145</v>
      </c>
      <c r="D26" s="17">
        <f>INDEX('Contract Master List'!$A:$AQ,MATCH($A26,'Contract Master List'!$B:$B,0),MATCH(D$5,'Contract Master List'!$A$1:$AQ$1,0))</f>
        <v>220000</v>
      </c>
      <c r="E26" s="17">
        <f>INDEX('Contract Master List'!$A:$AQ,MATCH($A26,'Contract Master List'!$B:$B,0),MATCH(E$5,'Contract Master List'!$A$1:$AQ$1,0))</f>
        <v>136437.21</v>
      </c>
      <c r="F26" s="17">
        <f>INDEX('Contract Master List'!$A:$AQ,MATCH($A26,'Contract Master List'!$B:$B,0),MATCH(F$5,'Contract Master List'!$A$1:$AQ$1,0))</f>
        <v>28228.86</v>
      </c>
      <c r="G26" s="18">
        <f t="shared" si="0"/>
        <v>0.20690000916905293</v>
      </c>
      <c r="H26" s="19" t="d">
        <f>INDEX('Contract Master List'!$A:$AQ,MATCH($A26,'Contract Master List'!$B:$B,0),MATCH(H$5,'Contract Master List'!$A$1:$AQ$1,0))</f>
        <v>2025-01-01</v>
      </c>
      <c r="I26" s="19" t="d">
        <f>INDEX('Contract Master List'!$A:$AQ,MATCH($A26,'Contract Master List'!$B:$B,0),MATCH("Contract End Date",'Contract Master List'!$A$1:$AQ$1,0))</f>
        <v>2028-01-31</v>
      </c>
    </row>
    <row r="27" spans="1:9">
      <c r="A27" s="15" t="s">
        <v>325</v>
      </c>
      <c r="B27" s="16" t="s">
        <v>450</v>
      </c>
      <c r="C27" s="16" t="s">
        <v>125</v>
      </c>
      <c r="D27" s="17">
        <f>INDEX('Contract Master List'!$A:$AQ,MATCH($A27,'Contract Master List'!$B:$B,0),MATCH(D$5,'Contract Master List'!$A$1:$AQ$1,0))</f>
        <v>850000</v>
      </c>
      <c r="E27" s="17">
        <f>INDEX('Contract Master List'!$A:$AQ,MATCH($A27,'Contract Master List'!$B:$B,0),MATCH(E$5,'Contract Master List'!$A$1:$AQ$1,0))</f>
        <v>606960.16</v>
      </c>
      <c r="F27" s="17">
        <f>INDEX('Contract Master List'!$A:$AQ,MATCH($A27,'Contract Master List'!$B:$B,0),MATCH(F$5,'Contract Master List'!$A$1:$AQ$1,0))</f>
        <v>3034.8</v>
      </c>
      <c r="G27" s="18">
        <f t="shared" si="0"/>
        <v>4.999998681956325E-3</v>
      </c>
      <c r="H27" s="19" t="d">
        <f>INDEX('Contract Master List'!$A:$AQ,MATCH($A27,'Contract Master List'!$B:$B,0),MATCH(H$5,'Contract Master List'!$A$1:$AQ$1,0))</f>
        <v>2025-09-01</v>
      </c>
      <c r="I27" s="19" t="d">
        <f>INDEX('Contract Master List'!$A:$AQ,MATCH($A27,'Contract Master List'!$B:$B,0),MATCH("Contract End Date",'Contract Master List'!$A$1:$AQ$1,0))</f>
        <v>2028-09-30</v>
      </c>
    </row>
    <row r="28" spans="1:9">
      <c r="A28" s="15" t="s">
        <v>321</v>
      </c>
      <c r="B28" s="16" t="s">
        <v>451</v>
      </c>
      <c r="C28" s="16" t="s">
        <v>175</v>
      </c>
      <c r="D28" s="17">
        <f>INDEX('Contract Master List'!$A:$AQ,MATCH($A28,'Contract Master List'!$B:$B,0),MATCH(D$5,'Contract Master List'!$A$1:$AQ$1,0))</f>
        <v>220000</v>
      </c>
      <c r="E28" s="17">
        <f>INDEX('Contract Master List'!$A:$AQ,MATCH($A28,'Contract Master List'!$B:$B,0),MATCH(E$5,'Contract Master List'!$A$1:$AQ$1,0))</f>
        <v>153156.29</v>
      </c>
      <c r="F28" s="17">
        <f>INDEX('Contract Master List'!$A:$AQ,MATCH($A28,'Contract Master List'!$B:$B,0),MATCH(F$5,'Contract Master List'!$A$1:$AQ$1,0))</f>
        <v>765.78</v>
      </c>
      <c r="G28" s="18">
        <f t="shared" si="0"/>
        <v>4.9999905325468505E-3</v>
      </c>
      <c r="H28" s="19" t="d">
        <f>INDEX('Contract Master List'!$A:$AQ,MATCH($A28,'Contract Master List'!$B:$B,0),MATCH(H$5,'Contract Master List'!$A$1:$AQ$1,0))</f>
        <v>2025-10-01</v>
      </c>
      <c r="I28" s="19" t="d">
        <f>INDEX('Contract Master List'!$A:$AQ,MATCH($A28,'Contract Master List'!$B:$B,0),MATCH("Contract End Date",'Contract Master List'!$A$1:$AQ$1,0))</f>
        <v>2028-10-31</v>
      </c>
    </row>
    <row r="29" spans="1:9">
      <c r="A29" s="20"/>
      <c r="B29" s="21" t="s">
        <v>452</v>
      </c>
      <c r="C29" s="22"/>
      <c r="D29" s="23"/>
      <c r="E29" s="23"/>
      <c r="F29" s="24">
        <f>SUM(F6:F28)</f>
        <v>2990668.44</v>
      </c>
      <c r="G29" s="25"/>
      <c r="H29" s="26"/>
      <c r="I29" s="26"/>
    </row>
  </sheetData>
  <mergeCells count="1">
    <mergeCell ref="A3:J3"/>
  </mergeCells>
  <pageMargins left="0.7" right="0.7" top="0.75" bottom="0.75" header="0.3" footer="0.3"/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0CA04-CB22-4644-AB23-FF6C82143705}">
  <dimension ref="A1:H12"/>
  <sheetViews>
    <sheetView showGridLines="0" workbookViewId="0">
      <pane ySplit="5" topLeftCell="A6" activePane="bottomLeft" state="frozen"/>
      <selection pane="bottomLeft" activeCell="A2" sqref="A2"/>
    </sheetView>
  </sheetViews>
  <sheetFormatPr baseColWidth="10" defaultColWidth="8.6640625" defaultRowHeight="16"/>
  <cols>
    <col min="1" max="1" width="16" style="3" customWidth="1"/>
    <col min="2" max="2" width="32" style="3" customWidth="1"/>
    <col min="3" max="3" width="30" style="3" customWidth="1"/>
    <col min="4" max="4" width="16" style="3" customWidth="1"/>
    <col min="5" max="5" width="18" style="3" customWidth="1"/>
    <col min="6" max="7" width="16" style="3" customWidth="1"/>
    <col min="8" max="8" width="44" style="3" bestFit="1" customWidth="1"/>
    <col min="9" max="16384" width="8.6640625" style="3"/>
  </cols>
  <sheetData>
    <row r="1" spans="1:8" ht="18">
      <c r="A1" s="28" t="s">
        <v>456</v>
      </c>
      <c r="B1" s="29"/>
      <c r="C1" s="29"/>
      <c r="D1" s="30" t="d">
        <v>2025-11-30</v>
      </c>
    </row>
    <row r="2" spans="1:8">
      <c r="A2" s="12" t="str">
        <f>"As of "&amp;TEXT(D1,"Mmmmmm")&amp;" "&amp;TEXT(D1,"dd")&amp;", "&amp;TEXT(D1,"YYYY")&amp;"."</f>
        <v>As of November 30, 2025.</v>
      </c>
    </row>
    <row r="3" spans="1:8" ht="39.75" customHeight="1">
      <c r="A3" s="13" t="s">
        <v>457</v>
      </c>
      <c r="B3" s="13"/>
      <c r="C3" s="13"/>
      <c r="D3" s="13"/>
      <c r="E3" s="13"/>
      <c r="F3" s="13"/>
      <c r="G3" s="13"/>
      <c r="H3" s="13"/>
    </row>
    <row r="5" spans="1:8" ht="28">
      <c r="A5" s="14" t="s">
        <v>1</v>
      </c>
      <c r="B5" s="14" t="s">
        <v>437</v>
      </c>
      <c r="C5" s="14" t="s">
        <v>438</v>
      </c>
      <c r="D5" s="14" t="s">
        <v>439</v>
      </c>
      <c r="E5" s="14" t="s">
        <v>458</v>
      </c>
      <c r="F5" s="14" t="s">
        <v>459</v>
      </c>
      <c r="G5" s="14" t="s">
        <v>460</v>
      </c>
      <c r="H5" s="14" t="s">
        <v>461</v>
      </c>
    </row>
    <row r="6" spans="1:8">
      <c r="A6" s="15" t="s">
        <v>154</v>
      </c>
      <c r="B6" s="16" t="s">
        <v>451</v>
      </c>
      <c r="C6" s="16" t="s">
        <v>148</v>
      </c>
      <c r="D6" s="17">
        <f>INDEX('Contract Master List'!$A:$AQ,MATCH($A6,'Contract Master List'!$B:$B,0),MATCH(D$5,'Contract Master List'!$A$1:$AQ$1,0))</f>
        <v>850000</v>
      </c>
      <c r="E6" s="17">
        <f>INDEX('Contract Master List'!$A:$AQ,MATCH('Capitalized Software - 1410'!$A6,'Contract Master List'!$B:$B,0),MATCH("Costs Incurred to Date",'Contract Master List'!$A$1:$AQ$1,0))</f>
        <v>591964.01</v>
      </c>
      <c r="F6" s="19" t="d">
        <v>2024-09-04</v>
      </c>
      <c r="G6" s="15">
        <v>5</v>
      </c>
      <c r="H6" s="16" t="s">
        <v>462</v>
      </c>
    </row>
    <row r="7" spans="1:8">
      <c r="A7" s="15" t="s">
        <v>136</v>
      </c>
      <c r="B7" s="16" t="s">
        <v>445</v>
      </c>
      <c r="C7" s="16" t="s">
        <v>125</v>
      </c>
      <c r="D7" s="17">
        <f>INDEX('Contract Master List'!$A:$AQ,MATCH('Capitalized Software - 1410'!$A7,'Contract Master List'!$B:$B,0),MATCH('Capitalized Software - 1410'!D$5,'Contract Master List'!$A$1:$AQ$1,0))</f>
        <v>220000</v>
      </c>
      <c r="E7" s="17">
        <f>INDEX('Contract Master List'!$A:$AQ,MATCH('Capitalized Software - 1410'!$A7,'Contract Master List'!$B:$B,0),MATCH("Costs Incurred to Date",'Contract Master List'!$A$1:$AQ$1,0))</f>
        <v>155457.29999999999</v>
      </c>
      <c r="F7" s="19" t="d">
        <v>2025-03-21</v>
      </c>
      <c r="G7" s="15">
        <v>5</v>
      </c>
      <c r="H7" s="16" t="s">
        <v>462</v>
      </c>
    </row>
    <row r="8" spans="1:8">
      <c r="A8" s="15" t="s">
        <v>147</v>
      </c>
      <c r="B8" s="16" t="s">
        <v>450</v>
      </c>
      <c r="C8" s="16" t="s">
        <v>148</v>
      </c>
      <c r="D8" s="17">
        <f>INDEX('Contract Master List'!$A:$AQ,MATCH('Capitalized Software - 1410'!$A8,'Contract Master List'!$B:$B,0),MATCH('Capitalized Software - 1410'!D$5,'Contract Master List'!$A$1:$AQ$1,0))</f>
        <v>220000</v>
      </c>
      <c r="E8" s="17">
        <f>INDEX('Contract Master List'!$A:$AQ,MATCH('Capitalized Software - 1410'!$A8,'Contract Master List'!$B:$B,0),MATCH("Costs Incurred to Date",'Contract Master List'!$A$1:$AQ$1,0))</f>
        <v>158330.34</v>
      </c>
      <c r="F8" s="19" t="d">
        <v>2025-08-24</v>
      </c>
      <c r="G8" s="15">
        <v>5</v>
      </c>
      <c r="H8" s="16" t="s">
        <v>462</v>
      </c>
    </row>
    <row r="9" spans="1:8">
      <c r="A9" s="15" t="s">
        <v>151</v>
      </c>
      <c r="B9" s="16" t="s">
        <v>446</v>
      </c>
      <c r="C9" s="16" t="s">
        <v>148</v>
      </c>
      <c r="D9" s="17">
        <f>INDEX('Contract Master List'!$A:$AQ,MATCH('Capitalized Software - 1410'!$A9,'Contract Master List'!$B:$B,0),MATCH('Capitalized Software - 1410'!D$5,'Contract Master List'!$A$1:$AQ$1,0))</f>
        <v>220000</v>
      </c>
      <c r="E9" s="17">
        <f>INDEX('Contract Master List'!$A:$AQ,MATCH('Capitalized Software - 1410'!$A9,'Contract Master List'!$B:$B,0),MATCH("Costs Incurred to Date",'Contract Master List'!$A$1:$AQ$1,0))</f>
        <v>141817.21</v>
      </c>
      <c r="F9" s="19" t="d">
        <v>2025-08-16</v>
      </c>
      <c r="G9" s="15">
        <v>5</v>
      </c>
      <c r="H9" s="16" t="s">
        <v>462</v>
      </c>
    </row>
    <row r="10" spans="1:8">
      <c r="A10" s="15" t="s">
        <v>140</v>
      </c>
      <c r="B10" s="16" t="s">
        <v>443</v>
      </c>
      <c r="C10" s="16" t="s">
        <v>125</v>
      </c>
      <c r="D10" s="17">
        <f>INDEX('Contract Master List'!$A:$AQ,MATCH('Capitalized Software - 1410'!$A10,'Contract Master List'!$B:$B,0),MATCH('Capitalized Software - 1410'!D$5,'Contract Master List'!$A$1:$AQ$1,0))</f>
        <v>220000</v>
      </c>
      <c r="E10" s="17">
        <f>INDEX('Contract Master List'!$A:$AQ,MATCH('Capitalized Software - 1410'!$A10,'Contract Master List'!$B:$B,0),MATCH("Costs Incurred to Date",'Contract Master List'!$A$1:$AQ$1,0))</f>
        <v>152216.29</v>
      </c>
      <c r="F10" s="19" t="d">
        <v>2025-05-25</v>
      </c>
      <c r="G10" s="15">
        <v>5</v>
      </c>
      <c r="H10" s="16" t="s">
        <v>462</v>
      </c>
    </row>
    <row r="11" spans="1:8">
      <c r="A11" s="15" t="s">
        <v>234</v>
      </c>
      <c r="B11" s="16" t="s">
        <v>443</v>
      </c>
      <c r="C11" s="16" t="s">
        <v>175</v>
      </c>
      <c r="D11" s="17">
        <f>INDEX('Contract Master List'!$A:$AQ,MATCH('Capitalized Software - 1410'!$A11,'Contract Master List'!$B:$B,0),MATCH('Capitalized Software - 1410'!D$5,'Contract Master List'!$A$1:$AQ$1,0))</f>
        <v>420000</v>
      </c>
      <c r="E11" s="17">
        <f>INDEX('Contract Master List'!$A:$AQ,MATCH('Capitalized Software - 1410'!$A11,'Contract Master List'!$B:$B,0),MATCH("Costs Incurred to Date",'Contract Master List'!$A$1:$AQ$1,0))</f>
        <v>291931.94</v>
      </c>
      <c r="F11" s="19" t="d">
        <v>2025-10-04</v>
      </c>
      <c r="G11" s="15">
        <v>5</v>
      </c>
      <c r="H11" s="16" t="s">
        <v>462</v>
      </c>
    </row>
    <row r="12" spans="1:8">
      <c r="A12" s="20"/>
      <c r="B12" s="21" t="s">
        <v>463</v>
      </c>
      <c r="C12" s="22"/>
      <c r="D12" s="23"/>
      <c r="E12" s="24">
        <f>SUM(E6:E11)</f>
        <v>1491717.0899999999</v>
      </c>
      <c r="F12" s="26"/>
      <c r="G12" s="20"/>
      <c r="H12" s="22"/>
    </row>
  </sheetData>
  <mergeCells count="1">
    <mergeCell ref="A3:H3"/>
  </mergeCells>
  <pageMargins left="0.7" right="0.7" top="0.75" bottom="0.75" header="0.3" footer="0.3"/>
</worksheet>
</file>

<file path=xl/worksheets/sheet5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9F1BB-6CF0-6E4A-9499-5F903540B0B2}">
  <dimension ref="A1:J12"/>
  <sheetViews>
    <sheetView showGridLines="0" tabSelected="1" workbookViewId="0">
      <pane ySplit="5" topLeftCell="A6" activePane="bottomLeft" state="frozen"/>
      <selection pane="bottomLeft" activeCell="J3" sqref="J3"/>
    </sheetView>
  </sheetViews>
  <sheetFormatPr baseColWidth="10" defaultColWidth="8.6640625" defaultRowHeight="16"/>
  <cols>
    <col min="1" max="1" width="16" style="3" customWidth="1"/>
    <col min="2" max="2" width="35.33203125" style="3" customWidth="1"/>
    <col min="3" max="3" width="18.83203125" style="3" customWidth="1"/>
    <col min="4" max="5" width="14" style="3" customWidth="1"/>
    <col min="6" max="7" width="16" style="3" customWidth="1"/>
    <col min="8" max="8" width="14" style="3" customWidth="1"/>
    <col min="9" max="9" width="20" style="3" customWidth="1"/>
    <col min="10" max="10" width="16" style="3" customWidth="1"/>
    <col min="11" max="16384" width="8.6640625" style="3"/>
  </cols>
  <sheetData>
    <row r="1" spans="1:10" ht="18">
      <c r="A1" s="28" t="s">
        <v>472</v>
      </c>
      <c r="B1" s="29"/>
      <c r="C1" s="27"/>
      <c r="D1" s="30" t="d">
        <v>2025-11-30</v>
      </c>
    </row>
    <row r="2" spans="1:10">
      <c r="A2" s="12" t="s">
        <v>464</v>
      </c>
    </row>
    <row r="3" spans="1:10" ht="30" customHeight="1">
      <c r="A3" s="13" t="str">
        <f>"Annual amortization = Capitalized Cost / 5 years, straight-line from the In-Service Date (pulled from the Capitalized Software tab). Accumulated Amortization and Net Book Value are shown as of "&amp;TEXT(D1,"Mmmmmm")&amp;" "&amp;TEXT(D1,"dd")&amp;", "&amp;TEXT(D1,"YYYY")&amp;"."</f>
        <v>Annual amortization = Capitalized Cost / 5 years, straight-line from the In-Service Date (pulled from the Capitalized Software tab). Accumulated Amortization and Net Book Value are shown as of November 30, 2025.</v>
      </c>
      <c r="B3" s="13"/>
      <c r="C3" s="13"/>
      <c r="D3" s="13"/>
      <c r="E3" s="13"/>
      <c r="F3" s="13"/>
      <c r="G3" s="13"/>
      <c r="H3" s="13"/>
      <c r="I3" s="13"/>
    </row>
    <row r="5" spans="1:10" ht="28">
      <c r="A5" s="14" t="s">
        <v>1</v>
      </c>
      <c r="B5" s="14" t="s">
        <v>437</v>
      </c>
      <c r="C5" s="14" t="s">
        <v>458</v>
      </c>
      <c r="D5" s="14" t="s">
        <v>460</v>
      </c>
      <c r="E5" s="14" t="s">
        <v>459</v>
      </c>
      <c r="F5" s="14" t="s">
        <v>465</v>
      </c>
      <c r="G5" s="14" t="s">
        <v>466</v>
      </c>
      <c r="H5" s="14" t="s">
        <v>467</v>
      </c>
      <c r="I5" s="14" t="s">
        <v>468</v>
      </c>
      <c r="J5" s="14" t="s">
        <v>469</v>
      </c>
    </row>
    <row r="6" spans="1:10">
      <c r="A6" s="15" t="str">
        <f>'Capitalized Software - 1410'!A6</f>
        <v>GRT-2024-2172</v>
      </c>
      <c r="B6" s="16" t="str">
        <f>'Capitalized Software - 1410'!B6</f>
        <v>Maternal Health Registry</v>
      </c>
      <c r="C6" s="17">
        <f>'Capitalized Software - 1410'!E6</f>
        <v>591964.01</v>
      </c>
      <c r="D6" s="15">
        <f>'Capitalized Software - 1410'!G6</f>
        <v>5</v>
      </c>
      <c r="E6" s="19" t="d">
        <v>2024-09-30</v>
      </c>
      <c r="F6" s="17">
        <f t="shared" ref="F6:F11" si="0">C6/D6</f>
        <v>118392.802</v>
      </c>
      <c r="G6" s="17">
        <f t="shared" ref="G6:G11" si="1">F6/12</f>
        <v>9866.0668333333324</v>
      </c>
      <c r="H6" s="15">
        <f>(YEAR($D$1)-YEAR(E6))*12+(MONTH($D$1)-MONTH(E6))</f>
        <v>14</v>
      </c>
      <c r="I6" s="17">
        <f t="shared" ref="I6:I11" si="2">MIN(H6,D6*12)*G6</f>
        <v>138124.93566666666</v>
      </c>
      <c r="J6" s="17">
        <f t="shared" ref="J6:J11" si="3">C6-I6</f>
        <v>453839.07433333335</v>
      </c>
    </row>
    <row r="7" spans="1:10">
      <c r="A7" s="15" t="str">
        <f>'Capitalized Software - 1410'!A7</f>
        <v>GRT-2024-1802</v>
      </c>
      <c r="B7" s="16" t="str">
        <f>'Capitalized Software - 1410'!B7</f>
        <v>Immunization Tracking Extension</v>
      </c>
      <c r="C7" s="17">
        <f>'Capitalized Software - 1410'!E7</f>
        <v>155457.29999999999</v>
      </c>
      <c r="D7" s="15">
        <f>'Capitalized Software - 1410'!G7</f>
        <v>5</v>
      </c>
      <c r="E7" s="19" t="d">
        <v>2025-03-31</v>
      </c>
      <c r="F7" s="17">
        <f t="shared" si="0"/>
        <v>31091.46</v>
      </c>
      <c r="G7" s="17">
        <f t="shared" si="1"/>
        <v>2590.9549999999999</v>
      </c>
      <c r="H7" s="15">
        <f t="shared" ref="H7:H11" si="4">(YEAR($D$1)-YEAR(E7))*12+(MONTH($D$1)-MONTH(E7))</f>
        <v>8</v>
      </c>
      <c r="I7" s="17">
        <f t="shared" si="2"/>
        <v>20727.64</v>
      </c>
      <c r="J7" s="17">
        <f t="shared" si="3"/>
        <v>134729.65999999997</v>
      </c>
    </row>
    <row r="8" spans="1:10">
      <c r="A8" s="15" t="str">
        <f>'Capitalized Software - 1410'!A8</f>
        <v>GRT-2024-7630</v>
      </c>
      <c r="B8" s="16" t="str">
        <f>'Capitalized Software - 1410'!B8</f>
        <v>School Health Records Integration</v>
      </c>
      <c r="C8" s="17">
        <f>'Capitalized Software - 1410'!E8</f>
        <v>158330.34</v>
      </c>
      <c r="D8" s="15">
        <f>'Capitalized Software - 1410'!G8</f>
        <v>5</v>
      </c>
      <c r="E8" s="19" t="d">
        <v>2025-08-31</v>
      </c>
      <c r="F8" s="17">
        <f t="shared" si="0"/>
        <v>31666.067999999999</v>
      </c>
      <c r="G8" s="17">
        <f t="shared" si="1"/>
        <v>2638.8389999999999</v>
      </c>
      <c r="H8" s="15">
        <f t="shared" si="4"/>
        <v>3</v>
      </c>
      <c r="I8" s="17">
        <f t="shared" si="2"/>
        <v>7916.5169999999998</v>
      </c>
      <c r="J8" s="17">
        <f t="shared" si="3"/>
        <v>150413.823</v>
      </c>
    </row>
    <row r="9" spans="1:10">
      <c r="A9" s="15" t="str">
        <f>'Capitalized Software - 1410'!A9</f>
        <v>GRT-2024-5287</v>
      </c>
      <c r="B9" s="16" t="str">
        <f>'Capitalized Software - 1410'!B9</f>
        <v>Behavioral Health Data Exchange</v>
      </c>
      <c r="C9" s="17">
        <f>'Capitalized Software - 1410'!E9</f>
        <v>141817.21</v>
      </c>
      <c r="D9" s="15">
        <f>'Capitalized Software - 1410'!G9</f>
        <v>5</v>
      </c>
      <c r="E9" s="19" t="d">
        <v>2025-08-31</v>
      </c>
      <c r="F9" s="17">
        <f t="shared" si="0"/>
        <v>28363.441999999999</v>
      </c>
      <c r="G9" s="17">
        <f t="shared" si="1"/>
        <v>2363.6201666666666</v>
      </c>
      <c r="H9" s="15">
        <f t="shared" si="4"/>
        <v>3</v>
      </c>
      <c r="I9" s="17">
        <f t="shared" si="2"/>
        <v>7090.8604999999998</v>
      </c>
      <c r="J9" s="17">
        <f t="shared" si="3"/>
        <v>134726.34949999998</v>
      </c>
    </row>
    <row r="10" spans="1:10">
      <c r="A10" s="15" t="str">
        <f>'Capitalized Software - 1410'!A10</f>
        <v>GRT-2024-3636</v>
      </c>
      <c r="B10" s="16" t="str">
        <f>'Capitalized Software - 1410'!B10</f>
        <v>Community Health Worker Mobile App</v>
      </c>
      <c r="C10" s="17">
        <f>'Capitalized Software - 1410'!E10</f>
        <v>152216.29</v>
      </c>
      <c r="D10" s="15">
        <f>'Capitalized Software - 1410'!G10</f>
        <v>5</v>
      </c>
      <c r="E10" s="19" t="d">
        <v>2025-05-31</v>
      </c>
      <c r="F10" s="17">
        <f t="shared" si="0"/>
        <v>30443.258000000002</v>
      </c>
      <c r="G10" s="17">
        <f t="shared" si="1"/>
        <v>2536.9381666666668</v>
      </c>
      <c r="H10" s="15">
        <f t="shared" si="4"/>
        <v>6</v>
      </c>
      <c r="I10" s="17">
        <f t="shared" si="2"/>
        <v>15221.629000000001</v>
      </c>
      <c r="J10" s="17">
        <f t="shared" si="3"/>
        <v>136994.66100000002</v>
      </c>
    </row>
    <row r="11" spans="1:10">
      <c r="A11" s="15" t="str">
        <f>'Capitalized Software - 1410'!A11</f>
        <v>GRT-2025-2752</v>
      </c>
      <c r="B11" s="16" t="str">
        <f>'Capitalized Software - 1410'!B11</f>
        <v>Community Health Worker Mobile App</v>
      </c>
      <c r="C11" s="17">
        <f>'Capitalized Software - 1410'!E11</f>
        <v>291931.94</v>
      </c>
      <c r="D11" s="15">
        <f>'Capitalized Software - 1410'!G11</f>
        <v>5</v>
      </c>
      <c r="E11" s="19" t="d">
        <v>2025-10-31</v>
      </c>
      <c r="F11" s="17">
        <f t="shared" si="0"/>
        <v>58386.387999999999</v>
      </c>
      <c r="G11" s="17">
        <f t="shared" si="1"/>
        <v>4865.5323333333336</v>
      </c>
      <c r="H11" s="15">
        <f t="shared" si="4"/>
        <v>1</v>
      </c>
      <c r="I11" s="17">
        <f t="shared" si="2"/>
        <v>4865.5323333333336</v>
      </c>
      <c r="J11" s="17">
        <f t="shared" si="3"/>
        <v>287066.40766666667</v>
      </c>
    </row>
    <row r="12" spans="1:10">
      <c r="A12" s="20"/>
      <c r="B12" s="21" t="s">
        <v>470</v>
      </c>
      <c r="C12" s="24">
        <f>SUM(C6:C11)</f>
        <v>1491717.0899999999</v>
      </c>
      <c r="D12" s="20"/>
      <c r="E12" s="26"/>
      <c r="F12" s="23"/>
      <c r="G12" s="23"/>
      <c r="H12" s="20"/>
      <c r="I12" s="24">
        <f>SUM(I6:I11)</f>
        <v>193947.11450000003</v>
      </c>
      <c r="J12" s="24">
        <f>SUM(J6:J11)</f>
        <v>1297769.9754999999</v>
      </c>
    </row>
  </sheetData>
  <mergeCells count="1">
    <mergeCell ref="A3:I3"/>
  </mergeCells>
  <pageMargins left="0.7" right="0.7" top="0.75" bottom="0.75" header="0.3" footer="0.3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Chart of Accounts</vt:lpstr>
      <vt:lpstr>Contract Master List</vt:lpstr>
      <vt:lpstr>Construction in Progress - 1400</vt:lpstr>
      <vt:lpstr>Capitalized Software - 1410</vt:lpstr>
      <vt:lpstr>Software Depreciation - 1420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McClure</dc:creator>
  <cp:lastModifiedBy>Dean McClure</cp:lastModifiedBy>
  <dcterms:created xsi:type="dcterms:W3CDTF">2026-09-03T20:46:46Z</dcterms:created>
  <dcterms:modified xsi:type="dcterms:W3CDTF">2026-09-07T23:20:29Z</dcterms:modified>
</cp:coreProperties>
</file>